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570" windowHeight="12510" firstSheet="3" activeTab="7"/>
  </bookViews>
  <sheets>
    <sheet name="Приложение 1" sheetId="1" r:id="rId1"/>
    <sheet name="Приложение 2" sheetId="58" r:id="rId2"/>
    <sheet name="Приложение 3" sheetId="9" r:id="rId3"/>
    <sheet name="Приложение 4" sheetId="60" r:id="rId4"/>
    <sheet name="Приложение 5" sheetId="26" r:id="rId5"/>
    <sheet name="Приложение 6" sheetId="57" r:id="rId6"/>
    <sheet name="Приложение 7" sheetId="59" r:id="rId7"/>
    <sheet name="Приложение 8" sheetId="56" r:id="rId8"/>
    <sheet name="Лист1" sheetId="61" r:id="rId9"/>
  </sheets>
  <definedNames>
    <definedName name="_FilterDatabase" localSheetId="4" hidden="1">'Приложение 5'!$A$13:$F$13</definedName>
    <definedName name="_xlnm._FilterDatabase" localSheetId="3" hidden="1">'Приложение 4'!$A$13:$H$792</definedName>
    <definedName name="_xlnm._FilterDatabase" localSheetId="4" hidden="1">'Приложение 5'!$A$13:$G$979</definedName>
    <definedName name="bbi1iepey541b3erm5gspvzrtk">#REF!</definedName>
    <definedName name="CTDATA_BEGIN_ROW" localSheetId="4">#N/A</definedName>
    <definedName name="CTROW_FORMAT_ROW" localSheetId="4">#N/A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Print_Titles" localSheetId="4">'Приложение 5'!$12:$13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4">'Приложение 5'!$12:$13</definedName>
    <definedName name="_xlnm.Print_Area" localSheetId="2">'Приложение 3'!$A$1:$F$66</definedName>
    <definedName name="_xlnm.Print_Area" localSheetId="3">'Приложение 4'!$A$1:$G$791</definedName>
    <definedName name="_xlnm.Print_Area" localSheetId="4">'Приложение 5'!$A$1:$F$979</definedName>
  </definedNames>
  <calcPr calcId="145621" fullCalcOnLoad="1"/>
</workbook>
</file>

<file path=xl/calcChain.xml><?xml version="1.0" encoding="utf-8"?>
<calcChain xmlns="http://schemas.openxmlformats.org/spreadsheetml/2006/main">
  <c r="E15" i="9" l="1"/>
  <c r="F978" i="26"/>
  <c r="F977" i="26" s="1"/>
  <c r="F976" i="26" s="1"/>
  <c r="F975" i="26" s="1"/>
  <c r="F974" i="26" s="1"/>
  <c r="F714" i="26"/>
  <c r="F713" i="26" s="1"/>
  <c r="F712" i="26" s="1"/>
  <c r="F711" i="26" s="1"/>
  <c r="F710" i="26" s="1"/>
  <c r="F262" i="26"/>
  <c r="F968" i="26"/>
  <c r="F963" i="26"/>
  <c r="F960" i="26"/>
  <c r="F955" i="26"/>
  <c r="F940" i="26"/>
  <c r="F930" i="26"/>
  <c r="F925" i="26"/>
  <c r="F899" i="26"/>
  <c r="F894" i="26"/>
  <c r="F889" i="26"/>
  <c r="F879" i="26"/>
  <c r="F869" i="26"/>
  <c r="F864" i="26"/>
  <c r="F859" i="26"/>
  <c r="F850" i="26"/>
  <c r="F845" i="26"/>
  <c r="F840" i="26"/>
  <c r="F825" i="26"/>
  <c r="F821" i="26"/>
  <c r="F816" i="26"/>
  <c r="F812" i="26"/>
  <c r="F811" i="26"/>
  <c r="F806" i="26"/>
  <c r="F786" i="26"/>
  <c r="F780" i="26"/>
  <c r="F774" i="26"/>
  <c r="F771" i="26"/>
  <c r="F760" i="26"/>
  <c r="F754" i="26"/>
  <c r="F750" i="26"/>
  <c r="F740" i="26"/>
  <c r="F724" i="26"/>
  <c r="F719" i="26"/>
  <c r="F708" i="26"/>
  <c r="F702" i="26"/>
  <c r="F689" i="26"/>
  <c r="F682" i="26"/>
  <c r="F676" i="26"/>
  <c r="F662" i="26"/>
  <c r="F657" i="26"/>
  <c r="F646" i="26"/>
  <c r="F641" i="26"/>
  <c r="F619" i="26"/>
  <c r="F613" i="26"/>
  <c r="F591" i="26"/>
  <c r="F573" i="26"/>
  <c r="F568" i="26"/>
  <c r="F554" i="26"/>
  <c r="F549" i="26"/>
  <c r="F534" i="26"/>
  <c r="F521" i="26"/>
  <c r="F512" i="26"/>
  <c r="F507" i="26"/>
  <c r="F502" i="26"/>
  <c r="F497" i="26"/>
  <c r="F486" i="26"/>
  <c r="F477" i="26"/>
  <c r="F472" i="26"/>
  <c r="F456" i="26"/>
  <c r="F455" i="26"/>
  <c r="F444" i="26"/>
  <c r="F450" i="26"/>
  <c r="F445" i="26"/>
  <c r="F438" i="26"/>
  <c r="F433" i="26"/>
  <c r="F409" i="26"/>
  <c r="F404" i="26"/>
  <c r="F399" i="26"/>
  <c r="G721" i="60"/>
  <c r="F671" i="26" s="1"/>
  <c r="G475" i="60"/>
  <c r="G569" i="60"/>
  <c r="F380" i="26"/>
  <c r="F370" i="26"/>
  <c r="F365" i="26"/>
  <c r="F338" i="26"/>
  <c r="F333" i="26"/>
  <c r="F322" i="26"/>
  <c r="F317" i="26"/>
  <c r="F297" i="26"/>
  <c r="F277" i="26"/>
  <c r="F272" i="26"/>
  <c r="F260" i="26"/>
  <c r="F255" i="26"/>
  <c r="F249" i="26"/>
  <c r="F245" i="26"/>
  <c r="F243" i="26"/>
  <c r="F236" i="26"/>
  <c r="F224" i="26"/>
  <c r="F214" i="26"/>
  <c r="F210" i="26"/>
  <c r="F206" i="26"/>
  <c r="F201" i="26"/>
  <c r="F196" i="26"/>
  <c r="F171" i="26"/>
  <c r="F191" i="26"/>
  <c r="F185" i="26"/>
  <c r="F181" i="26"/>
  <c r="F165" i="26"/>
  <c r="F149" i="26"/>
  <c r="F148" i="26"/>
  <c r="F147" i="26"/>
  <c r="F142" i="26"/>
  <c r="F138" i="26"/>
  <c r="F133" i="26"/>
  <c r="F124" i="26"/>
  <c r="F116" i="26"/>
  <c r="F111" i="26"/>
  <c r="F107" i="26"/>
  <c r="F103" i="26"/>
  <c r="F97" i="26"/>
  <c r="F96" i="26"/>
  <c r="F87" i="26"/>
  <c r="F82" i="26"/>
  <c r="F78" i="26"/>
  <c r="F73" i="26"/>
  <c r="F52" i="26"/>
  <c r="F54" i="26"/>
  <c r="F53" i="26"/>
  <c r="F47" i="26"/>
  <c r="F40" i="26"/>
  <c r="G256" i="60"/>
  <c r="F229" i="26" s="1"/>
  <c r="G720" i="60"/>
  <c r="C17" i="57"/>
  <c r="G789" i="60"/>
  <c r="G788" i="60"/>
  <c r="G787" i="60"/>
  <c r="F884" i="26" s="1"/>
  <c r="F883" i="26" s="1"/>
  <c r="G786" i="60"/>
  <c r="G785" i="60" s="1"/>
  <c r="G783" i="60"/>
  <c r="G782" i="60" s="1"/>
  <c r="G778" i="60" s="1"/>
  <c r="G780" i="60"/>
  <c r="G779" i="60" s="1"/>
  <c r="G777" i="60"/>
  <c r="F651" i="26" s="1"/>
  <c r="G770" i="60"/>
  <c r="G769" i="60"/>
  <c r="G767" i="60"/>
  <c r="G766" i="60"/>
  <c r="G760" i="60"/>
  <c r="G759" i="60"/>
  <c r="G757" i="60" s="1"/>
  <c r="D52" i="9" s="1"/>
  <c r="G754" i="60"/>
  <c r="G753" i="60" s="1"/>
  <c r="G751" i="60"/>
  <c r="G750" i="60" s="1"/>
  <c r="G746" i="60" s="1"/>
  <c r="G748" i="60"/>
  <c r="G747" i="60" s="1"/>
  <c r="G742" i="60"/>
  <c r="G741" i="60" s="1"/>
  <c r="G740" i="60" s="1"/>
  <c r="G739" i="60" s="1"/>
  <c r="G738" i="60" s="1"/>
  <c r="G737" i="60"/>
  <c r="F830" i="26" s="1"/>
  <c r="G736" i="60"/>
  <c r="G735" i="60" s="1"/>
  <c r="G733" i="60" s="1"/>
  <c r="D25" i="9" s="1"/>
  <c r="G731" i="60"/>
  <c r="F874" i="26" s="1"/>
  <c r="G730" i="60"/>
  <c r="G729" i="60" s="1"/>
  <c r="G728" i="60" s="1"/>
  <c r="G727" i="60" s="1"/>
  <c r="G725" i="60"/>
  <c r="G724" i="60" s="1"/>
  <c r="G722" i="60"/>
  <c r="G719" i="60"/>
  <c r="F667" i="26" s="1"/>
  <c r="G718" i="60"/>
  <c r="G715" i="60"/>
  <c r="G714" i="60"/>
  <c r="G712" i="60"/>
  <c r="G711" i="60"/>
  <c r="G705" i="60"/>
  <c r="F282" i="26" s="1"/>
  <c r="G704" i="60"/>
  <c r="G703" i="60" s="1"/>
  <c r="G701" i="60"/>
  <c r="G700" i="60" s="1"/>
  <c r="G698" i="60"/>
  <c r="G697" i="60" s="1"/>
  <c r="G695" i="60"/>
  <c r="G694" i="60" s="1"/>
  <c r="G692" i="60"/>
  <c r="G691" i="60" s="1"/>
  <c r="G685" i="60"/>
  <c r="G684" i="60" s="1"/>
  <c r="G683" i="60" s="1"/>
  <c r="G682" i="60" s="1"/>
  <c r="G681" i="60" s="1"/>
  <c r="G680" i="60" s="1"/>
  <c r="G679" i="60"/>
  <c r="G678" i="60" s="1"/>
  <c r="G677" i="60" s="1"/>
  <c r="G673" i="60" s="1"/>
  <c r="G675" i="60"/>
  <c r="G674" i="60"/>
  <c r="G670" i="60"/>
  <c r="F729" i="26" s="1"/>
  <c r="G669" i="60"/>
  <c r="G668" i="60" s="1"/>
  <c r="G666" i="60"/>
  <c r="G665" i="60" s="1"/>
  <c r="G663" i="60"/>
  <c r="G662" i="60" s="1"/>
  <c r="G655" i="60"/>
  <c r="G654" i="60" s="1"/>
  <c r="G649" i="60"/>
  <c r="G648" i="60" s="1"/>
  <c r="G647" i="60"/>
  <c r="G646" i="60" s="1"/>
  <c r="G645" i="60" s="1"/>
  <c r="G644" i="60"/>
  <c r="F950" i="26" s="1"/>
  <c r="G643" i="60"/>
  <c r="G642" i="60" s="1"/>
  <c r="G640" i="60"/>
  <c r="G639" i="60" s="1"/>
  <c r="G637" i="60"/>
  <c r="F629" i="26" s="1"/>
  <c r="G634" i="60"/>
  <c r="F634" i="26" s="1"/>
  <c r="F633" i="26" s="1"/>
  <c r="G633" i="60"/>
  <c r="G632" i="60" s="1"/>
  <c r="G631" i="60"/>
  <c r="G630" i="60" s="1"/>
  <c r="G629" i="60" s="1"/>
  <c r="G627" i="60"/>
  <c r="G626" i="60"/>
  <c r="G620" i="60"/>
  <c r="G619" i="60"/>
  <c r="G618" i="60" s="1"/>
  <c r="G617" i="60"/>
  <c r="F694" i="26" s="1"/>
  <c r="G613" i="60"/>
  <c r="G612" i="60" s="1"/>
  <c r="G606" i="60"/>
  <c r="G605" i="60" s="1"/>
  <c r="G604" i="60" s="1"/>
  <c r="G599" i="60"/>
  <c r="G598" i="60"/>
  <c r="G596" i="60"/>
  <c r="G595" i="60"/>
  <c r="F120" i="26" s="1"/>
  <c r="G592" i="60"/>
  <c r="G589" i="60"/>
  <c r="G588" i="60"/>
  <c r="G586" i="60"/>
  <c r="G585" i="60"/>
  <c r="G583" i="60"/>
  <c r="G582" i="60"/>
  <c r="G576" i="60"/>
  <c r="G575" i="60"/>
  <c r="F220" i="26" s="1"/>
  <c r="G570" i="60"/>
  <c r="G568" i="60"/>
  <c r="G566" i="60"/>
  <c r="G563" i="60"/>
  <c r="G562" i="60"/>
  <c r="G560" i="60"/>
  <c r="G559" i="60"/>
  <c r="G556" i="60"/>
  <c r="G555" i="60"/>
  <c r="G552" i="60"/>
  <c r="G550" i="60"/>
  <c r="G547" i="60"/>
  <c r="G546" i="60"/>
  <c r="G544" i="60"/>
  <c r="G543" i="60"/>
  <c r="G538" i="60"/>
  <c r="G536" i="60"/>
  <c r="G534" i="60"/>
  <c r="F30" i="26" s="1"/>
  <c r="F29" i="26" s="1"/>
  <c r="G533" i="60"/>
  <c r="G531" i="60"/>
  <c r="G529" i="60"/>
  <c r="G528" i="60" s="1"/>
  <c r="G527" i="60" s="1"/>
  <c r="G523" i="60"/>
  <c r="F155" i="26" s="1"/>
  <c r="G522" i="60"/>
  <c r="G520" i="60"/>
  <c r="G517" i="60"/>
  <c r="G516" i="60" s="1"/>
  <c r="G514" i="60"/>
  <c r="G513" i="60" s="1"/>
  <c r="G511" i="60"/>
  <c r="G510" i="60" s="1"/>
  <c r="G508" i="60"/>
  <c r="G507" i="60" s="1"/>
  <c r="G502" i="60"/>
  <c r="G501" i="60" s="1"/>
  <c r="G500" i="60" s="1"/>
  <c r="G499" i="60" s="1"/>
  <c r="G497" i="60"/>
  <c r="G496" i="60" s="1"/>
  <c r="G494" i="60"/>
  <c r="G493" i="60" s="1"/>
  <c r="G492" i="60"/>
  <c r="F154" i="26" s="1"/>
  <c r="G489" i="60"/>
  <c r="G486" i="60"/>
  <c r="G484" i="60"/>
  <c r="G482" i="60"/>
  <c r="G479" i="60"/>
  <c r="G478" i="60" s="1"/>
  <c r="G476" i="60"/>
  <c r="G474" i="60"/>
  <c r="G472" i="60"/>
  <c r="G471" i="60" s="1"/>
  <c r="G470" i="60" s="1"/>
  <c r="G468" i="60"/>
  <c r="G467" i="60"/>
  <c r="G466" i="60"/>
  <c r="F35" i="26" s="1"/>
  <c r="G465" i="60"/>
  <c r="G464" i="60" s="1"/>
  <c r="G460" i="60"/>
  <c r="G459" i="60" s="1"/>
  <c r="G457" i="60"/>
  <c r="G454" i="60"/>
  <c r="G453" i="60"/>
  <c r="F129" i="26" s="1"/>
  <c r="F128" i="26" s="1"/>
  <c r="G449" i="60"/>
  <c r="G448" i="60"/>
  <c r="F69" i="26" s="1"/>
  <c r="G447" i="60"/>
  <c r="G444" i="60"/>
  <c r="G443" i="60"/>
  <c r="G442" i="60"/>
  <c r="F20" i="26" s="1"/>
  <c r="F19" i="26" s="1"/>
  <c r="G441" i="60"/>
  <c r="G440" i="60" s="1"/>
  <c r="G433" i="60"/>
  <c r="G432" i="60"/>
  <c r="F361" i="26" s="1"/>
  <c r="G431" i="60"/>
  <c r="G430" i="60"/>
  <c r="F357" i="26" s="1"/>
  <c r="G429" i="60"/>
  <c r="G427" i="60"/>
  <c r="F352" i="26" s="1"/>
  <c r="G426" i="60"/>
  <c r="G425" i="60"/>
  <c r="F348" i="26" s="1"/>
  <c r="G424" i="60"/>
  <c r="G421" i="60"/>
  <c r="G420" i="60" s="1"/>
  <c r="G417" i="60"/>
  <c r="G416" i="60" s="1"/>
  <c r="G411" i="60"/>
  <c r="G410" i="60" s="1"/>
  <c r="G409" i="60" s="1"/>
  <c r="G407" i="60"/>
  <c r="G406" i="60"/>
  <c r="G405" i="60" s="1"/>
  <c r="G404" i="60"/>
  <c r="F343" i="26" s="1"/>
  <c r="G400" i="60"/>
  <c r="F327" i="26" s="1"/>
  <c r="G396" i="60"/>
  <c r="G395" i="60"/>
  <c r="G393" i="60"/>
  <c r="G392" i="60"/>
  <c r="G391" i="60"/>
  <c r="F312" i="26" s="1"/>
  <c r="F311" i="26" s="1"/>
  <c r="G390" i="60"/>
  <c r="G389" i="60" s="1"/>
  <c r="G388" i="60"/>
  <c r="F307" i="26" s="1"/>
  <c r="F306" i="26" s="1"/>
  <c r="G385" i="60"/>
  <c r="F302" i="26" s="1"/>
  <c r="G384" i="60"/>
  <c r="G383" i="60" s="1"/>
  <c r="G381" i="60"/>
  <c r="G380" i="60"/>
  <c r="G378" i="60"/>
  <c r="F291" i="26" s="1"/>
  <c r="G377" i="60"/>
  <c r="G376" i="60"/>
  <c r="G375" i="60"/>
  <c r="F286" i="26" s="1"/>
  <c r="G374" i="60"/>
  <c r="G373" i="60"/>
  <c r="G371" i="60"/>
  <c r="G370" i="60" s="1"/>
  <c r="G368" i="60"/>
  <c r="G367" i="60" s="1"/>
  <c r="G361" i="60"/>
  <c r="G360" i="60"/>
  <c r="G359" i="60"/>
  <c r="G357" i="60"/>
  <c r="G356" i="60"/>
  <c r="G354" i="60"/>
  <c r="G353" i="60"/>
  <c r="G351" i="60"/>
  <c r="G350" i="60"/>
  <c r="G344" i="60"/>
  <c r="F491" i="26" s="1"/>
  <c r="F490" i="26" s="1"/>
  <c r="G343" i="60"/>
  <c r="G342" i="60"/>
  <c r="G340" i="60"/>
  <c r="G339" i="60"/>
  <c r="G338" i="60"/>
  <c r="F481" i="26" s="1"/>
  <c r="G337" i="60"/>
  <c r="G335" i="60"/>
  <c r="G332" i="60"/>
  <c r="F428" i="26" s="1"/>
  <c r="G331" i="60"/>
  <c r="G330" i="60" s="1"/>
  <c r="G329" i="60"/>
  <c r="F423" i="26" s="1"/>
  <c r="F422" i="26" s="1"/>
  <c r="G326" i="60"/>
  <c r="F418" i="26" s="1"/>
  <c r="G325" i="60"/>
  <c r="G324" i="60" s="1"/>
  <c r="G323" i="60"/>
  <c r="F413" i="26" s="1"/>
  <c r="G320" i="60"/>
  <c r="G314" i="60"/>
  <c r="G313" i="60"/>
  <c r="F467" i="26" s="1"/>
  <c r="G312" i="60"/>
  <c r="G311" i="60"/>
  <c r="F462" i="26" s="1"/>
  <c r="G310" i="60"/>
  <c r="G307" i="60"/>
  <c r="G306" i="60"/>
  <c r="G304" i="60"/>
  <c r="G303" i="60" s="1"/>
  <c r="G300" i="60"/>
  <c r="G299" i="60"/>
  <c r="G297" i="60"/>
  <c r="G296" i="60"/>
  <c r="G294" i="60"/>
  <c r="G293" i="60" s="1"/>
  <c r="G291" i="60"/>
  <c r="G290" i="60"/>
  <c r="G286" i="60"/>
  <c r="F471" i="26" s="1"/>
  <c r="G285" i="60"/>
  <c r="G284" i="60"/>
  <c r="F466" i="26" s="1"/>
  <c r="G283" i="60"/>
  <c r="G282" i="60"/>
  <c r="F461" i="26" s="1"/>
  <c r="F460" i="26" s="1"/>
  <c r="G281" i="60"/>
  <c r="G278" i="60"/>
  <c r="G277" i="60"/>
  <c r="G275" i="60"/>
  <c r="G274" i="60"/>
  <c r="G272" i="60"/>
  <c r="G271" i="60"/>
  <c r="G265" i="60"/>
  <c r="G264" i="60" s="1"/>
  <c r="G262" i="60"/>
  <c r="G261" i="60"/>
  <c r="F802" i="26" s="1"/>
  <c r="G260" i="60"/>
  <c r="G250" i="60"/>
  <c r="F584" i="26" s="1"/>
  <c r="G249" i="60"/>
  <c r="G248" i="60"/>
  <c r="G247" i="60" s="1"/>
  <c r="G246" i="60" s="1"/>
  <c r="G245" i="60" s="1"/>
  <c r="G243" i="60"/>
  <c r="G242" i="60" s="1"/>
  <c r="G240" i="60" s="1"/>
  <c r="D54" i="9" s="1"/>
  <c r="G238" i="60"/>
  <c r="F578" i="26" s="1"/>
  <c r="G237" i="60"/>
  <c r="G236" i="60" s="1"/>
  <c r="G234" i="60"/>
  <c r="G233" i="60" s="1"/>
  <c r="G231" i="60"/>
  <c r="G230" i="60" s="1"/>
  <c r="G229" i="60"/>
  <c r="F563" i="26" s="1"/>
  <c r="G226" i="60"/>
  <c r="F558" i="26" s="1"/>
  <c r="G225" i="60"/>
  <c r="G223" i="60"/>
  <c r="G220" i="60"/>
  <c r="G219" i="60" s="1"/>
  <c r="G218" i="60"/>
  <c r="F544" i="26" s="1"/>
  <c r="G214" i="60"/>
  <c r="G213" i="60"/>
  <c r="F539" i="26" s="1"/>
  <c r="G209" i="60"/>
  <c r="G208" i="60"/>
  <c r="F530" i="26" s="1"/>
  <c r="G207" i="60"/>
  <c r="G206" i="60"/>
  <c r="F526" i="26" s="1"/>
  <c r="G205" i="60"/>
  <c r="G202" i="60"/>
  <c r="G201" i="60"/>
  <c r="G199" i="60"/>
  <c r="G198" i="60"/>
  <c r="G196" i="60"/>
  <c r="G195" i="60"/>
  <c r="G193" i="60"/>
  <c r="G192" i="60"/>
  <c r="G188" i="60"/>
  <c r="G187" i="60" s="1"/>
  <c r="G186" i="60" s="1"/>
  <c r="G185" i="60" s="1"/>
  <c r="G181" i="60"/>
  <c r="G179" i="60"/>
  <c r="G171" i="60"/>
  <c r="G170" i="60"/>
  <c r="G169" i="60" s="1"/>
  <c r="G168" i="60" s="1"/>
  <c r="G166" i="60"/>
  <c r="G165" i="60"/>
  <c r="G164" i="60" s="1"/>
  <c r="G163" i="60" s="1"/>
  <c r="G162" i="60" s="1"/>
  <c r="G160" i="60"/>
  <c r="G159" i="60"/>
  <c r="G158" i="60" s="1"/>
  <c r="G157" i="60" s="1"/>
  <c r="D36" i="9" s="1"/>
  <c r="G155" i="60"/>
  <c r="F765" i="26" s="1"/>
  <c r="F764" i="26" s="1"/>
  <c r="G154" i="60"/>
  <c r="G153" i="60" s="1"/>
  <c r="G151" i="60"/>
  <c r="G150" i="60" s="1"/>
  <c r="G146" i="60"/>
  <c r="G145" i="60" s="1"/>
  <c r="G144" i="60" s="1"/>
  <c r="D34" i="9" s="1"/>
  <c r="G141" i="60"/>
  <c r="G140" i="60"/>
  <c r="G139" i="60"/>
  <c r="F608" i="26" s="1"/>
  <c r="G138" i="60"/>
  <c r="G137" i="60"/>
  <c r="G133" i="60"/>
  <c r="F601" i="26" s="1"/>
  <c r="G132" i="60"/>
  <c r="G131" i="60"/>
  <c r="F597" i="26" s="1"/>
  <c r="G130" i="60"/>
  <c r="G124" i="60"/>
  <c r="F912" i="26" s="1"/>
  <c r="G123" i="60"/>
  <c r="G122" i="60"/>
  <c r="G120" i="60"/>
  <c r="G119" i="60"/>
  <c r="G116" i="60"/>
  <c r="F908" i="26" s="1"/>
  <c r="G115" i="60"/>
  <c r="G114" i="60" s="1"/>
  <c r="G113" i="60" s="1"/>
  <c r="G111" i="60"/>
  <c r="G109" i="60"/>
  <c r="G108" i="60"/>
  <c r="G106" i="60"/>
  <c r="G105" i="60"/>
  <c r="G103" i="60"/>
  <c r="G102" i="60"/>
  <c r="G96" i="60"/>
  <c r="G95" i="60"/>
  <c r="G93" i="60"/>
  <c r="F855" i="26" s="1"/>
  <c r="G92" i="60"/>
  <c r="G91" i="60"/>
  <c r="G89" i="60"/>
  <c r="G88" i="60"/>
  <c r="G85" i="60"/>
  <c r="G84" i="60"/>
  <c r="G83" i="60" s="1"/>
  <c r="G78" i="60"/>
  <c r="F904" i="26" s="1"/>
  <c r="F903" i="26" s="1"/>
  <c r="G76" i="60"/>
  <c r="G73" i="60"/>
  <c r="F935" i="26" s="1"/>
  <c r="G72" i="60"/>
  <c r="G71" i="60"/>
  <c r="G70" i="60"/>
  <c r="G69" i="60"/>
  <c r="D21" i="9"/>
  <c r="G68" i="60"/>
  <c r="D19" i="9" s="1"/>
  <c r="G67" i="60"/>
  <c r="G66" i="60"/>
  <c r="G63" i="60"/>
  <c r="F945" i="26" s="1"/>
  <c r="G62" i="60"/>
  <c r="G61" i="60" s="1"/>
  <c r="G59" i="60"/>
  <c r="G57" i="60"/>
  <c r="G56" i="60"/>
  <c r="F921" i="26" s="1"/>
  <c r="G54" i="60"/>
  <c r="F917" i="26" s="1"/>
  <c r="G53" i="60"/>
  <c r="G50" i="60"/>
  <c r="G49" i="60"/>
  <c r="G47" i="60"/>
  <c r="G46" i="60" s="1"/>
  <c r="G43" i="60"/>
  <c r="G42" i="60"/>
  <c r="F517" i="26" s="1"/>
  <c r="F516" i="26" s="1"/>
  <c r="G41" i="60"/>
  <c r="G35" i="60"/>
  <c r="G34" i="60"/>
  <c r="G32" i="60"/>
  <c r="G31" i="60"/>
  <c r="G26" i="60"/>
  <c r="F796" i="26" s="1"/>
  <c r="G25" i="60"/>
  <c r="G24" i="60" s="1"/>
  <c r="G23" i="60"/>
  <c r="F791" i="26" s="1"/>
  <c r="G22" i="60"/>
  <c r="G21" i="60" s="1"/>
  <c r="G19" i="60"/>
  <c r="G18" i="60"/>
  <c r="A15" i="60"/>
  <c r="A16" i="60" s="1"/>
  <c r="A17" i="60" s="1"/>
  <c r="A18" i="60" s="1"/>
  <c r="A19" i="60"/>
  <c r="A20" i="60" s="1"/>
  <c r="A21" i="60" s="1"/>
  <c r="A22" i="60" s="1"/>
  <c r="A23" i="60" s="1"/>
  <c r="A24" i="60" s="1"/>
  <c r="A25" i="60" s="1"/>
  <c r="A26" i="60" s="1"/>
  <c r="A27" i="60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A41" i="60" s="1"/>
  <c r="A42" i="60" s="1"/>
  <c r="A43" i="60" s="1"/>
  <c r="A44" i="60" s="1"/>
  <c r="A45" i="60" s="1"/>
  <c r="A46" i="60" s="1"/>
  <c r="A47" i="60" s="1"/>
  <c r="A48" i="60" s="1"/>
  <c r="A49" i="60" s="1"/>
  <c r="A50" i="60" s="1"/>
  <c r="A51" i="60" s="1"/>
  <c r="A52" i="60" s="1"/>
  <c r="A53" i="60" s="1"/>
  <c r="A54" i="60" s="1"/>
  <c r="A55" i="60" s="1"/>
  <c r="A56" i="60" s="1"/>
  <c r="A57" i="60" s="1"/>
  <c r="A58" i="60" s="1"/>
  <c r="A59" i="60" s="1"/>
  <c r="A60" i="60" s="1"/>
  <c r="A61" i="60" s="1"/>
  <c r="A62" i="60" s="1"/>
  <c r="A63" i="60" s="1"/>
  <c r="A64" i="60" s="1"/>
  <c r="A65" i="60" s="1"/>
  <c r="A66" i="60" s="1"/>
  <c r="A67" i="60" s="1"/>
  <c r="A68" i="60" s="1"/>
  <c r="A69" i="60" s="1"/>
  <c r="A70" i="60" s="1"/>
  <c r="A71" i="60" s="1"/>
  <c r="A72" i="60" s="1"/>
  <c r="A73" i="60" s="1"/>
  <c r="A74" i="60" s="1"/>
  <c r="A75" i="60" s="1"/>
  <c r="A76" i="60" s="1"/>
  <c r="A77" i="60" s="1"/>
  <c r="A78" i="60" s="1"/>
  <c r="A79" i="60" s="1"/>
  <c r="A80" i="60" s="1"/>
  <c r="A81" i="60" s="1"/>
  <c r="A82" i="60" s="1"/>
  <c r="A83" i="60" s="1"/>
  <c r="A84" i="60" s="1"/>
  <c r="A85" i="60" s="1"/>
  <c r="A86" i="60" s="1"/>
  <c r="A87" i="60" s="1"/>
  <c r="A88" i="60" s="1"/>
  <c r="A89" i="60" s="1"/>
  <c r="A90" i="60" s="1"/>
  <c r="A91" i="60" s="1"/>
  <c r="A92" i="60" s="1"/>
  <c r="A93" i="60" s="1"/>
  <c r="A94" i="60" s="1"/>
  <c r="A95" i="60" s="1"/>
  <c r="A96" i="60" s="1"/>
  <c r="A97" i="60" s="1"/>
  <c r="A98" i="60" s="1"/>
  <c r="A99" i="60" s="1"/>
  <c r="A100" i="60" s="1"/>
  <c r="A101" i="60" s="1"/>
  <c r="A102" i="60" s="1"/>
  <c r="A103" i="60" s="1"/>
  <c r="A104" i="60" s="1"/>
  <c r="A105" i="60" s="1"/>
  <c r="A106" i="60" s="1"/>
  <c r="A107" i="60" s="1"/>
  <c r="A108" i="60" s="1"/>
  <c r="A109" i="60" s="1"/>
  <c r="A110" i="60" s="1"/>
  <c r="A111" i="60" s="1"/>
  <c r="A112" i="60" s="1"/>
  <c r="A113" i="60" s="1"/>
  <c r="A114" i="60" s="1"/>
  <c r="A115" i="60" s="1"/>
  <c r="A116" i="60" s="1"/>
  <c r="A117" i="60" s="1"/>
  <c r="A118" i="60" s="1"/>
  <c r="A119" i="60" s="1"/>
  <c r="A120" i="60" s="1"/>
  <c r="A121" i="60" s="1"/>
  <c r="A122" i="60" s="1"/>
  <c r="A123" i="60" s="1"/>
  <c r="A124" i="60" s="1"/>
  <c r="A125" i="60" s="1"/>
  <c r="A126" i="60" s="1"/>
  <c r="A127" i="60" s="1"/>
  <c r="A128" i="60" s="1"/>
  <c r="A129" i="60" s="1"/>
  <c r="A130" i="60" s="1"/>
  <c r="A131" i="60" s="1"/>
  <c r="A132" i="60" s="1"/>
  <c r="A133" i="60" s="1"/>
  <c r="A134" i="60" s="1"/>
  <c r="A135" i="60" s="1"/>
  <c r="A136" i="60" s="1"/>
  <c r="A137" i="60" s="1"/>
  <c r="A138" i="60" s="1"/>
  <c r="A139" i="60" s="1"/>
  <c r="A140" i="60" s="1"/>
  <c r="A141" i="60" s="1"/>
  <c r="A142" i="60" s="1"/>
  <c r="A143" i="60" s="1"/>
  <c r="A144" i="60" s="1"/>
  <c r="A145" i="60" s="1"/>
  <c r="A146" i="60" s="1"/>
  <c r="A147" i="60" s="1"/>
  <c r="A148" i="60" s="1"/>
  <c r="A149" i="60" s="1"/>
  <c r="A150" i="60" s="1"/>
  <c r="A151" i="60" s="1"/>
  <c r="A152" i="60" s="1"/>
  <c r="A153" i="60" s="1"/>
  <c r="A154" i="60" s="1"/>
  <c r="A155" i="60" s="1"/>
  <c r="A156" i="60" s="1"/>
  <c r="A157" i="60" s="1"/>
  <c r="A158" i="60" s="1"/>
  <c r="A159" i="60" s="1"/>
  <c r="A160" i="60" s="1"/>
  <c r="A161" i="60" s="1"/>
  <c r="A162" i="60" s="1"/>
  <c r="A163" i="60" s="1"/>
  <c r="A164" i="60" s="1"/>
  <c r="A165" i="60" s="1"/>
  <c r="A166" i="60" s="1"/>
  <c r="A167" i="60" s="1"/>
  <c r="A168" i="60" s="1"/>
  <c r="A169" i="60" s="1"/>
  <c r="A170" i="60" s="1"/>
  <c r="A171" i="60" s="1"/>
  <c r="A172" i="60" s="1"/>
  <c r="A173" i="60" s="1"/>
  <c r="A174" i="60" s="1"/>
  <c r="A175" i="60" s="1"/>
  <c r="A176" i="60" s="1"/>
  <c r="A177" i="60" s="1"/>
  <c r="A178" i="60" s="1"/>
  <c r="A179" i="60" s="1"/>
  <c r="A180" i="60" s="1"/>
  <c r="A181" i="60" s="1"/>
  <c r="A182" i="60" s="1"/>
  <c r="A183" i="60" s="1"/>
  <c r="A184" i="60" s="1"/>
  <c r="A185" i="60" s="1"/>
  <c r="A186" i="60" s="1"/>
  <c r="A187" i="60" s="1"/>
  <c r="A188" i="60" s="1"/>
  <c r="A189" i="60" s="1"/>
  <c r="A190" i="60" s="1"/>
  <c r="A191" i="60" s="1"/>
  <c r="A192" i="60" s="1"/>
  <c r="A193" i="60" s="1"/>
  <c r="A194" i="60" s="1"/>
  <c r="A195" i="60" s="1"/>
  <c r="A196" i="60" s="1"/>
  <c r="A197" i="60" s="1"/>
  <c r="A198" i="60" s="1"/>
  <c r="A199" i="60" s="1"/>
  <c r="A200" i="60" s="1"/>
  <c r="A201" i="60" s="1"/>
  <c r="A202" i="60" s="1"/>
  <c r="A203" i="60" s="1"/>
  <c r="A204" i="60" s="1"/>
  <c r="A205" i="60" s="1"/>
  <c r="A206" i="60" s="1"/>
  <c r="A207" i="60" s="1"/>
  <c r="A208" i="60" s="1"/>
  <c r="A209" i="60" s="1"/>
  <c r="A210" i="60" s="1"/>
  <c r="A211" i="60" s="1"/>
  <c r="A212" i="60" s="1"/>
  <c r="A213" i="60" s="1"/>
  <c r="A214" i="60" s="1"/>
  <c r="A215" i="60" s="1"/>
  <c r="A216" i="60" s="1"/>
  <c r="A217" i="60" s="1"/>
  <c r="A218" i="60" s="1"/>
  <c r="A219" i="60" s="1"/>
  <c r="A220" i="60" s="1"/>
  <c r="A221" i="60" s="1"/>
  <c r="A222" i="60" s="1"/>
  <c r="A223" i="60" s="1"/>
  <c r="A224" i="60" s="1"/>
  <c r="A225" i="60" s="1"/>
  <c r="A226" i="60" s="1"/>
  <c r="A227" i="60" s="1"/>
  <c r="A228" i="60" s="1"/>
  <c r="A229" i="60" s="1"/>
  <c r="A230" i="60" s="1"/>
  <c r="A231" i="60" s="1"/>
  <c r="A232" i="60" s="1"/>
  <c r="A233" i="60" s="1"/>
  <c r="A234" i="60" s="1"/>
  <c r="A235" i="60" s="1"/>
  <c r="A236" i="60" s="1"/>
  <c r="A237" i="60" s="1"/>
  <c r="A238" i="60" s="1"/>
  <c r="A239" i="60" s="1"/>
  <c r="A240" i="60" s="1"/>
  <c r="A241" i="60" s="1"/>
  <c r="A242" i="60" s="1"/>
  <c r="A243" i="60" s="1"/>
  <c r="A244" i="60" s="1"/>
  <c r="A245" i="60" s="1"/>
  <c r="A246" i="60" s="1"/>
  <c r="A247" i="60" s="1"/>
  <c r="A248" i="60" s="1"/>
  <c r="A249" i="60" s="1"/>
  <c r="A250" i="60" s="1"/>
  <c r="A251" i="60" s="1"/>
  <c r="A252" i="60" s="1"/>
  <c r="A253" i="60" s="1"/>
  <c r="A254" i="60" s="1"/>
  <c r="A255" i="60" s="1"/>
  <c r="A256" i="60" s="1"/>
  <c r="A257" i="60" s="1"/>
  <c r="A258" i="60" s="1"/>
  <c r="A259" i="60" s="1"/>
  <c r="A260" i="60" s="1"/>
  <c r="A261" i="60" s="1"/>
  <c r="A262" i="60" s="1"/>
  <c r="A263" i="60" s="1"/>
  <c r="A264" i="60" s="1"/>
  <c r="A265" i="60" s="1"/>
  <c r="A266" i="60" s="1"/>
  <c r="A267" i="60" s="1"/>
  <c r="A268" i="60" s="1"/>
  <c r="A269" i="60" s="1"/>
  <c r="A270" i="60" s="1"/>
  <c r="A271" i="60" s="1"/>
  <c r="A272" i="60" s="1"/>
  <c r="A273" i="60" s="1"/>
  <c r="A274" i="60" s="1"/>
  <c r="A275" i="60" s="1"/>
  <c r="A276" i="60" s="1"/>
  <c r="A277" i="60" s="1"/>
  <c r="A278" i="60" s="1"/>
  <c r="A279" i="60" s="1"/>
  <c r="A280" i="60" s="1"/>
  <c r="A281" i="60" s="1"/>
  <c r="A282" i="60" s="1"/>
  <c r="A283" i="60" s="1"/>
  <c r="A284" i="60" s="1"/>
  <c r="A285" i="60" s="1"/>
  <c r="A286" i="60" s="1"/>
  <c r="A287" i="60" s="1"/>
  <c r="A288" i="60" s="1"/>
  <c r="A289" i="60" s="1"/>
  <c r="A290" i="60" s="1"/>
  <c r="A291" i="60" s="1"/>
  <c r="A292" i="60" s="1"/>
  <c r="A293" i="60" s="1"/>
  <c r="A294" i="60" s="1"/>
  <c r="A295" i="60" s="1"/>
  <c r="A296" i="60" s="1"/>
  <c r="A297" i="60" s="1"/>
  <c r="A298" i="60" s="1"/>
  <c r="A299" i="60" s="1"/>
  <c r="A300" i="60" s="1"/>
  <c r="A301" i="60" s="1"/>
  <c r="A302" i="60" s="1"/>
  <c r="A303" i="60" s="1"/>
  <c r="A304" i="60" s="1"/>
  <c r="A305" i="60" s="1"/>
  <c r="A306" i="60" s="1"/>
  <c r="A307" i="60" s="1"/>
  <c r="A308" i="60" s="1"/>
  <c r="A309" i="60" s="1"/>
  <c r="A310" i="60" s="1"/>
  <c r="A311" i="60" s="1"/>
  <c r="A312" i="60" s="1"/>
  <c r="A313" i="60" s="1"/>
  <c r="A314" i="60" s="1"/>
  <c r="A315" i="60" s="1"/>
  <c r="A316" i="60" s="1"/>
  <c r="A317" i="60" s="1"/>
  <c r="A318" i="60" s="1"/>
  <c r="A319" i="60" s="1"/>
  <c r="A320" i="60" s="1"/>
  <c r="A321" i="60" s="1"/>
  <c r="A322" i="60" s="1"/>
  <c r="A323" i="60" s="1"/>
  <c r="A324" i="60" s="1"/>
  <c r="A325" i="60" s="1"/>
  <c r="A326" i="60" s="1"/>
  <c r="A327" i="60" s="1"/>
  <c r="A328" i="60" s="1"/>
  <c r="A329" i="60" s="1"/>
  <c r="A330" i="60" s="1"/>
  <c r="A331" i="60" s="1"/>
  <c r="A332" i="60" s="1"/>
  <c r="A333" i="60" s="1"/>
  <c r="A334" i="60" s="1"/>
  <c r="A335" i="60" s="1"/>
  <c r="A336" i="60" s="1"/>
  <c r="A337" i="60" s="1"/>
  <c r="A338" i="60" s="1"/>
  <c r="A339" i="60" s="1"/>
  <c r="A340" i="60" s="1"/>
  <c r="A341" i="60" s="1"/>
  <c r="A342" i="60" s="1"/>
  <c r="A343" i="60" s="1"/>
  <c r="A344" i="60" s="1"/>
  <c r="A345" i="60" s="1"/>
  <c r="A346" i="60" s="1"/>
  <c r="A347" i="60" s="1"/>
  <c r="A348" i="60" s="1"/>
  <c r="A349" i="60" s="1"/>
  <c r="A350" i="60" s="1"/>
  <c r="A351" i="60" s="1"/>
  <c r="A352" i="60" s="1"/>
  <c r="A353" i="60" s="1"/>
  <c r="A354" i="60" s="1"/>
  <c r="A355" i="60" s="1"/>
  <c r="A356" i="60" s="1"/>
  <c r="A357" i="60" s="1"/>
  <c r="A358" i="60" s="1"/>
  <c r="A359" i="60" s="1"/>
  <c r="A360" i="60" s="1"/>
  <c r="A361" i="60" s="1"/>
  <c r="A362" i="60" s="1"/>
  <c r="A363" i="60" s="1"/>
  <c r="A364" i="60" s="1"/>
  <c r="A365" i="60" s="1"/>
  <c r="A366" i="60" s="1"/>
  <c r="A367" i="60" s="1"/>
  <c r="A368" i="60" s="1"/>
  <c r="A369" i="60" s="1"/>
  <c r="A370" i="60" s="1"/>
  <c r="A371" i="60" s="1"/>
  <c r="A372" i="60" s="1"/>
  <c r="A373" i="60" s="1"/>
  <c r="A374" i="60" s="1"/>
  <c r="A375" i="60" s="1"/>
  <c r="A376" i="60" s="1"/>
  <c r="A377" i="60" s="1"/>
  <c r="A378" i="60" s="1"/>
  <c r="A379" i="60" s="1"/>
  <c r="A380" i="60" s="1"/>
  <c r="A381" i="60" s="1"/>
  <c r="A382" i="60" s="1"/>
  <c r="A383" i="60" s="1"/>
  <c r="A384" i="60" s="1"/>
  <c r="A385" i="60" s="1"/>
  <c r="A386" i="60" s="1"/>
  <c r="A387" i="60" s="1"/>
  <c r="A388" i="60" s="1"/>
  <c r="A389" i="60" s="1"/>
  <c r="A390" i="60" s="1"/>
  <c r="A391" i="60" s="1"/>
  <c r="A392" i="60" s="1"/>
  <c r="A393" i="60" s="1"/>
  <c r="A394" i="60" s="1"/>
  <c r="A395" i="60" s="1"/>
  <c r="A396" i="60" s="1"/>
  <c r="A397" i="60" s="1"/>
  <c r="A398" i="60" s="1"/>
  <c r="A399" i="60" s="1"/>
  <c r="A400" i="60" s="1"/>
  <c r="A401" i="60" s="1"/>
  <c r="A402" i="60" s="1"/>
  <c r="A403" i="60" s="1"/>
  <c r="A404" i="60" s="1"/>
  <c r="A405" i="60" s="1"/>
  <c r="A406" i="60" s="1"/>
  <c r="A407" i="60" s="1"/>
  <c r="A408" i="60" s="1"/>
  <c r="A409" i="60" s="1"/>
  <c r="A410" i="60" s="1"/>
  <c r="A411" i="60" s="1"/>
  <c r="A412" i="60" s="1"/>
  <c r="A413" i="60" s="1"/>
  <c r="A414" i="60" s="1"/>
  <c r="A415" i="60" s="1"/>
  <c r="A416" i="60" s="1"/>
  <c r="A417" i="60" s="1"/>
  <c r="A418" i="60" s="1"/>
  <c r="A419" i="60" s="1"/>
  <c r="A420" i="60" s="1"/>
  <c r="A421" i="60" s="1"/>
  <c r="A422" i="60" s="1"/>
  <c r="A423" i="60" s="1"/>
  <c r="A424" i="60" s="1"/>
  <c r="A425" i="60" s="1"/>
  <c r="A426" i="60" s="1"/>
  <c r="A427" i="60" s="1"/>
  <c r="A428" i="60" s="1"/>
  <c r="A429" i="60" s="1"/>
  <c r="A430" i="60" s="1"/>
  <c r="A431" i="60" s="1"/>
  <c r="A432" i="60" s="1"/>
  <c r="A433" i="60" s="1"/>
  <c r="A434" i="60" s="1"/>
  <c r="A435" i="60" s="1"/>
  <c r="A436" i="60" s="1"/>
  <c r="A437" i="60" s="1"/>
  <c r="A438" i="60" s="1"/>
  <c r="A439" i="60" s="1"/>
  <c r="A440" i="60" s="1"/>
  <c r="A441" i="60" s="1"/>
  <c r="A442" i="60" s="1"/>
  <c r="A443" i="60" s="1"/>
  <c r="A444" i="60" s="1"/>
  <c r="A445" i="60" s="1"/>
  <c r="A446" i="60" s="1"/>
  <c r="A447" i="60" s="1"/>
  <c r="A448" i="60" s="1"/>
  <c r="A449" i="60" s="1"/>
  <c r="A450" i="60" s="1"/>
  <c r="A451" i="60" s="1"/>
  <c r="A452" i="60" s="1"/>
  <c r="A453" i="60" s="1"/>
  <c r="A454" i="60" s="1"/>
  <c r="A455" i="60" s="1"/>
  <c r="A456" i="60" s="1"/>
  <c r="A457" i="60" s="1"/>
  <c r="A458" i="60" s="1"/>
  <c r="A459" i="60" s="1"/>
  <c r="A460" i="60" s="1"/>
  <c r="A461" i="60" s="1"/>
  <c r="A462" i="60" s="1"/>
  <c r="A463" i="60" s="1"/>
  <c r="A464" i="60" s="1"/>
  <c r="A465" i="60" s="1"/>
  <c r="A466" i="60" s="1"/>
  <c r="A467" i="60" s="1"/>
  <c r="A468" i="60" s="1"/>
  <c r="A469" i="60" s="1"/>
  <c r="A470" i="60" s="1"/>
  <c r="A471" i="60" s="1"/>
  <c r="A472" i="60" s="1"/>
  <c r="A473" i="60" s="1"/>
  <c r="A474" i="60" s="1"/>
  <c r="A475" i="60" s="1"/>
  <c r="A476" i="60" s="1"/>
  <c r="A477" i="60" s="1"/>
  <c r="A478" i="60" s="1"/>
  <c r="A479" i="60" s="1"/>
  <c r="A480" i="60" s="1"/>
  <c r="A481" i="60" s="1"/>
  <c r="A482" i="60" s="1"/>
  <c r="A483" i="60" s="1"/>
  <c r="A484" i="60" s="1"/>
  <c r="A485" i="60" s="1"/>
  <c r="A486" i="60" s="1"/>
  <c r="A487" i="60" s="1"/>
  <c r="A488" i="60" s="1"/>
  <c r="A489" i="60" s="1"/>
  <c r="A490" i="60" s="1"/>
  <c r="A491" i="60" s="1"/>
  <c r="A492" i="60" s="1"/>
  <c r="A493" i="60" s="1"/>
  <c r="A494" i="60" s="1"/>
  <c r="A495" i="60" s="1"/>
  <c r="A496" i="60" s="1"/>
  <c r="A497" i="60" s="1"/>
  <c r="A498" i="60" s="1"/>
  <c r="A499" i="60" s="1"/>
  <c r="A500" i="60" s="1"/>
  <c r="A501" i="60" s="1"/>
  <c r="A502" i="60" s="1"/>
  <c r="A503" i="60" s="1"/>
  <c r="A504" i="60" s="1"/>
  <c r="A505" i="60" s="1"/>
  <c r="A506" i="60" s="1"/>
  <c r="A507" i="60" s="1"/>
  <c r="A508" i="60" s="1"/>
  <c r="A509" i="60" s="1"/>
  <c r="A510" i="60" s="1"/>
  <c r="A511" i="60" s="1"/>
  <c r="A512" i="60" s="1"/>
  <c r="A513" i="60" s="1"/>
  <c r="A514" i="60" s="1"/>
  <c r="A515" i="60" s="1"/>
  <c r="A516" i="60" s="1"/>
  <c r="A517" i="60" s="1"/>
  <c r="A518" i="60" s="1"/>
  <c r="A519" i="60" s="1"/>
  <c r="A520" i="60" s="1"/>
  <c r="A521" i="60" s="1"/>
  <c r="A522" i="60" s="1"/>
  <c r="A523" i="60" s="1"/>
  <c r="A524" i="60" s="1"/>
  <c r="A525" i="60" s="1"/>
  <c r="A526" i="60" s="1"/>
  <c r="A527" i="60" s="1"/>
  <c r="A528" i="60" s="1"/>
  <c r="A529" i="60" s="1"/>
  <c r="A530" i="60" s="1"/>
  <c r="A531" i="60" s="1"/>
  <c r="A532" i="60" s="1"/>
  <c r="A533" i="60" s="1"/>
  <c r="A534" i="60" s="1"/>
  <c r="A535" i="60" s="1"/>
  <c r="A536" i="60" s="1"/>
  <c r="A537" i="60" s="1"/>
  <c r="A538" i="60" s="1"/>
  <c r="A539" i="60" s="1"/>
  <c r="A540" i="60" s="1"/>
  <c r="A541" i="60" s="1"/>
  <c r="A542" i="60" s="1"/>
  <c r="A543" i="60" s="1"/>
  <c r="A544" i="60" s="1"/>
  <c r="A545" i="60" s="1"/>
  <c r="A546" i="60" s="1"/>
  <c r="A547" i="60" s="1"/>
  <c r="A548" i="60" s="1"/>
  <c r="A549" i="60" s="1"/>
  <c r="A550" i="60" s="1"/>
  <c r="A551" i="60" s="1"/>
  <c r="A552" i="60" s="1"/>
  <c r="A553" i="60" s="1"/>
  <c r="A554" i="60" s="1"/>
  <c r="A555" i="60" s="1"/>
  <c r="A556" i="60" s="1"/>
  <c r="A557" i="60" s="1"/>
  <c r="A558" i="60" s="1"/>
  <c r="A559" i="60" s="1"/>
  <c r="A560" i="60" s="1"/>
  <c r="A561" i="60" s="1"/>
  <c r="A562" i="60" s="1"/>
  <c r="A563" i="60" s="1"/>
  <c r="A564" i="60" s="1"/>
  <c r="A565" i="60" s="1"/>
  <c r="A566" i="60" s="1"/>
  <c r="A567" i="60" s="1"/>
  <c r="A568" i="60" s="1"/>
  <c r="A569" i="60" s="1"/>
  <c r="A570" i="60" s="1"/>
  <c r="A571" i="60" s="1"/>
  <c r="A572" i="60" s="1"/>
  <c r="A573" i="60" s="1"/>
  <c r="A574" i="60" s="1"/>
  <c r="A575" i="60" s="1"/>
  <c r="A576" i="60" s="1"/>
  <c r="A577" i="60" s="1"/>
  <c r="A578" i="60" s="1"/>
  <c r="A579" i="60" s="1"/>
  <c r="A580" i="60" s="1"/>
  <c r="A581" i="60" s="1"/>
  <c r="A582" i="60" s="1"/>
  <c r="A583" i="60" s="1"/>
  <c r="A584" i="60" s="1"/>
  <c r="A585" i="60" s="1"/>
  <c r="A586" i="60" s="1"/>
  <c r="A587" i="60" s="1"/>
  <c r="A588" i="60" s="1"/>
  <c r="A589" i="60" s="1"/>
  <c r="A590" i="60" s="1"/>
  <c r="A591" i="60" s="1"/>
  <c r="A592" i="60" s="1"/>
  <c r="A593" i="60" s="1"/>
  <c r="A594" i="60" s="1"/>
  <c r="A595" i="60" s="1"/>
  <c r="A596" i="60" s="1"/>
  <c r="A597" i="60" s="1"/>
  <c r="A598" i="60" s="1"/>
  <c r="A599" i="60" s="1"/>
  <c r="A600" i="60" s="1"/>
  <c r="A601" i="60" s="1"/>
  <c r="A602" i="60" s="1"/>
  <c r="A603" i="60" s="1"/>
  <c r="A604" i="60" s="1"/>
  <c r="A605" i="60" s="1"/>
  <c r="A606" i="60" s="1"/>
  <c r="A607" i="60" s="1"/>
  <c r="A608" i="60" s="1"/>
  <c r="A609" i="60" s="1"/>
  <c r="A610" i="60" s="1"/>
  <c r="A611" i="60" s="1"/>
  <c r="A612" i="60" s="1"/>
  <c r="A613" i="60" s="1"/>
  <c r="A614" i="60" s="1"/>
  <c r="A615" i="60" s="1"/>
  <c r="A616" i="60" s="1"/>
  <c r="A617" i="60" s="1"/>
  <c r="A618" i="60" s="1"/>
  <c r="A619" i="60" s="1"/>
  <c r="A620" i="60" s="1"/>
  <c r="A621" i="60" s="1"/>
  <c r="A622" i="60" s="1"/>
  <c r="A623" i="60" s="1"/>
  <c r="A624" i="60" s="1"/>
  <c r="A625" i="60" s="1"/>
  <c r="A626" i="60" s="1"/>
  <c r="A627" i="60" s="1"/>
  <c r="A628" i="60" s="1"/>
  <c r="A629" i="60" s="1"/>
  <c r="A630" i="60" s="1"/>
  <c r="A631" i="60" s="1"/>
  <c r="A632" i="60" s="1"/>
  <c r="A633" i="60" s="1"/>
  <c r="A634" i="60" s="1"/>
  <c r="A635" i="60" s="1"/>
  <c r="A636" i="60" s="1"/>
  <c r="A637" i="60" s="1"/>
  <c r="A638" i="60" s="1"/>
  <c r="A639" i="60" s="1"/>
  <c r="A640" i="60" s="1"/>
  <c r="A641" i="60" s="1"/>
  <c r="A642" i="60" s="1"/>
  <c r="A643" i="60" s="1"/>
  <c r="A644" i="60" s="1"/>
  <c r="A645" i="60" s="1"/>
  <c r="A646" i="60" s="1"/>
  <c r="A647" i="60" s="1"/>
  <c r="A648" i="60" s="1"/>
  <c r="A649" i="60" s="1"/>
  <c r="A650" i="60" s="1"/>
  <c r="A651" i="60" s="1"/>
  <c r="A652" i="60" s="1"/>
  <c r="A653" i="60" s="1"/>
  <c r="A654" i="60" s="1"/>
  <c r="A655" i="60" s="1"/>
  <c r="A656" i="60" s="1"/>
  <c r="A657" i="60" s="1"/>
  <c r="A658" i="60" s="1"/>
  <c r="A659" i="60" s="1"/>
  <c r="A660" i="60" s="1"/>
  <c r="A661" i="60" s="1"/>
  <c r="A662" i="60" s="1"/>
  <c r="A663" i="60" s="1"/>
  <c r="A664" i="60" s="1"/>
  <c r="A665" i="60" s="1"/>
  <c r="A666" i="60" s="1"/>
  <c r="A667" i="60" s="1"/>
  <c r="A668" i="60" s="1"/>
  <c r="A669" i="60" s="1"/>
  <c r="A670" i="60" s="1"/>
  <c r="A671" i="60" s="1"/>
  <c r="A672" i="60" s="1"/>
  <c r="A673" i="60" s="1"/>
  <c r="A674" i="60" s="1"/>
  <c r="A675" i="60" s="1"/>
  <c r="A676" i="60" s="1"/>
  <c r="A677" i="60" s="1"/>
  <c r="A678" i="60" s="1"/>
  <c r="A679" i="60" s="1"/>
  <c r="A680" i="60" s="1"/>
  <c r="A681" i="60" s="1"/>
  <c r="A682" i="60" s="1"/>
  <c r="A683" i="60" s="1"/>
  <c r="A684" i="60" s="1"/>
  <c r="A685" i="60" s="1"/>
  <c r="A686" i="60" s="1"/>
  <c r="A687" i="60" s="1"/>
  <c r="A688" i="60" s="1"/>
  <c r="A689" i="60" s="1"/>
  <c r="A690" i="60" s="1"/>
  <c r="A691" i="60" s="1"/>
  <c r="A692" i="60" s="1"/>
  <c r="A693" i="60" s="1"/>
  <c r="A694" i="60" s="1"/>
  <c r="A695" i="60" s="1"/>
  <c r="A696" i="60" s="1"/>
  <c r="A697" i="60" s="1"/>
  <c r="A698" i="60" s="1"/>
  <c r="A699" i="60" s="1"/>
  <c r="A700" i="60" s="1"/>
  <c r="A701" i="60" s="1"/>
  <c r="A702" i="60" s="1"/>
  <c r="A703" i="60" s="1"/>
  <c r="A704" i="60" s="1"/>
  <c r="A705" i="60" s="1"/>
  <c r="A706" i="60" s="1"/>
  <c r="A707" i="60" s="1"/>
  <c r="A708" i="60" s="1"/>
  <c r="A709" i="60" s="1"/>
  <c r="A710" i="60" s="1"/>
  <c r="A711" i="60" s="1"/>
  <c r="A712" i="60" s="1"/>
  <c r="A713" i="60" s="1"/>
  <c r="A714" i="60" s="1"/>
  <c r="A715" i="60" s="1"/>
  <c r="A716" i="60" s="1"/>
  <c r="A717" i="60" s="1"/>
  <c r="A718" i="60" s="1"/>
  <c r="A719" i="60" s="1"/>
  <c r="A720" i="60" s="1"/>
  <c r="A721" i="60" s="1"/>
  <c r="A722" i="60" s="1"/>
  <c r="A723" i="60" s="1"/>
  <c r="A724" i="60" s="1"/>
  <c r="A725" i="60" s="1"/>
  <c r="A726" i="60" s="1"/>
  <c r="A727" i="60" s="1"/>
  <c r="A728" i="60" s="1"/>
  <c r="A729" i="60" s="1"/>
  <c r="A730" i="60" s="1"/>
  <c r="A731" i="60" s="1"/>
  <c r="A732" i="60" s="1"/>
  <c r="A733" i="60" s="1"/>
  <c r="A734" i="60" s="1"/>
  <c r="A735" i="60" s="1"/>
  <c r="A736" i="60" s="1"/>
  <c r="A737" i="60" s="1"/>
  <c r="A738" i="60" s="1"/>
  <c r="A739" i="60" s="1"/>
  <c r="A740" i="60" s="1"/>
  <c r="A741" i="60" s="1"/>
  <c r="A742" i="60" s="1"/>
  <c r="A743" i="60" s="1"/>
  <c r="A744" i="60" s="1"/>
  <c r="A745" i="60" s="1"/>
  <c r="A746" i="60" s="1"/>
  <c r="A747" i="60" s="1"/>
  <c r="A748" i="60" s="1"/>
  <c r="A749" i="60" s="1"/>
  <c r="A750" i="60" s="1"/>
  <c r="A751" i="60" s="1"/>
  <c r="A752" i="60" s="1"/>
  <c r="A753" i="60" s="1"/>
  <c r="A754" i="60" s="1"/>
  <c r="A755" i="60" s="1"/>
  <c r="A756" i="60" s="1"/>
  <c r="A757" i="60" s="1"/>
  <c r="A758" i="60" s="1"/>
  <c r="A759" i="60" s="1"/>
  <c r="A760" i="60" s="1"/>
  <c r="A761" i="60" s="1"/>
  <c r="A762" i="60" s="1"/>
  <c r="A763" i="60" s="1"/>
  <c r="A764" i="60" s="1"/>
  <c r="A765" i="60" s="1"/>
  <c r="A766" i="60" s="1"/>
  <c r="A767" i="60" s="1"/>
  <c r="A768" i="60" s="1"/>
  <c r="A769" i="60" s="1"/>
  <c r="A770" i="60" s="1"/>
  <c r="A771" i="60" s="1"/>
  <c r="A772" i="60" s="1"/>
  <c r="A773" i="60" s="1"/>
  <c r="A774" i="60" s="1"/>
  <c r="A775" i="60" s="1"/>
  <c r="A776" i="60" s="1"/>
  <c r="A777" i="60" s="1"/>
  <c r="A778" i="60" s="1"/>
  <c r="A779" i="60" s="1"/>
  <c r="A780" i="60" s="1"/>
  <c r="A781" i="60" s="1"/>
  <c r="A782" i="60" s="1"/>
  <c r="A783" i="60" s="1"/>
  <c r="A784" i="60" s="1"/>
  <c r="A785" i="60" s="1"/>
  <c r="A786" i="60" s="1"/>
  <c r="A787" i="60" s="1"/>
  <c r="A788" i="60" s="1"/>
  <c r="A789" i="60" s="1"/>
  <c r="A790" i="60" s="1"/>
  <c r="E16" i="56"/>
  <c r="E17" i="56"/>
  <c r="E18" i="56"/>
  <c r="E19" i="56"/>
  <c r="E20" i="56"/>
  <c r="E21" i="56"/>
  <c r="E22" i="56"/>
  <c r="E23" i="56"/>
  <c r="E28" i="56" s="1"/>
  <c r="E24" i="56"/>
  <c r="E25" i="56"/>
  <c r="E26" i="56"/>
  <c r="E27" i="56"/>
  <c r="D28" i="56"/>
  <c r="C28" i="56"/>
  <c r="E25" i="59"/>
  <c r="D25" i="59"/>
  <c r="C25" i="59"/>
  <c r="E29" i="57"/>
  <c r="D29" i="57"/>
  <c r="C19" i="57"/>
  <c r="C29" i="57" s="1"/>
  <c r="C26" i="57"/>
  <c r="K91" i="58"/>
  <c r="K61" i="58"/>
  <c r="M107" i="58"/>
  <c r="M108" i="58"/>
  <c r="M18" i="58"/>
  <c r="M17" i="58" s="1"/>
  <c r="M16" i="58"/>
  <c r="M20" i="58"/>
  <c r="M27" i="58"/>
  <c r="M29" i="58"/>
  <c r="M31" i="58"/>
  <c r="M33" i="58"/>
  <c r="M41" i="58"/>
  <c r="M44" i="58"/>
  <c r="M46" i="58"/>
  <c r="M37" i="58"/>
  <c r="M36" i="58"/>
  <c r="M39" i="58"/>
  <c r="M49" i="58"/>
  <c r="M48" i="58" s="1"/>
  <c r="M53" i="58"/>
  <c r="M56" i="58"/>
  <c r="M58" i="58"/>
  <c r="M64" i="58"/>
  <c r="M61" i="58"/>
  <c r="M60" i="58" s="1"/>
  <c r="M67" i="58"/>
  <c r="M66" i="58" s="1"/>
  <c r="M69" i="58"/>
  <c r="M72" i="58"/>
  <c r="M76" i="58"/>
  <c r="M79" i="58"/>
  <c r="M85" i="58"/>
  <c r="M87" i="58"/>
  <c r="M89" i="58"/>
  <c r="M91" i="58"/>
  <c r="M93" i="58"/>
  <c r="M95" i="58"/>
  <c r="M97" i="58"/>
  <c r="M100" i="58"/>
  <c r="M99" i="58"/>
  <c r="L107" i="58"/>
  <c r="L104" i="58"/>
  <c r="L108" i="58"/>
  <c r="L18" i="58"/>
  <c r="L17" i="58" s="1"/>
  <c r="L16" i="58"/>
  <c r="L20" i="58"/>
  <c r="L27" i="58"/>
  <c r="L29" i="58"/>
  <c r="L31" i="58"/>
  <c r="L33" i="58"/>
  <c r="L26" i="58"/>
  <c r="L25" i="58" s="1"/>
  <c r="L41" i="58"/>
  <c r="L44" i="58"/>
  <c r="L46" i="58"/>
  <c r="L37" i="58"/>
  <c r="L39" i="58"/>
  <c r="L36" i="58" s="1"/>
  <c r="L35" i="58"/>
  <c r="L49" i="58"/>
  <c r="L48" i="58"/>
  <c r="L53" i="58"/>
  <c r="L56" i="58"/>
  <c r="L52" i="58" s="1"/>
  <c r="L58" i="58"/>
  <c r="L64" i="58"/>
  <c r="L61" i="58" s="1"/>
  <c r="L60" i="58" s="1"/>
  <c r="L67" i="58"/>
  <c r="L69" i="58"/>
  <c r="L66" i="58" s="1"/>
  <c r="L72" i="58"/>
  <c r="L76" i="58"/>
  <c r="L79" i="58"/>
  <c r="L75" i="58" s="1"/>
  <c r="L85" i="58"/>
  <c r="L87" i="58"/>
  <c r="L89" i="58"/>
  <c r="L91" i="58"/>
  <c r="L93" i="58"/>
  <c r="L95" i="58"/>
  <c r="L97" i="58"/>
  <c r="L100" i="58"/>
  <c r="L99" i="58" s="1"/>
  <c r="K103" i="58"/>
  <c r="K18" i="58"/>
  <c r="K17" i="58"/>
  <c r="K16" i="58" s="1"/>
  <c r="K20" i="58"/>
  <c r="K27" i="58"/>
  <c r="K29" i="58"/>
  <c r="K31" i="58"/>
  <c r="K33" i="58"/>
  <c r="K41" i="58"/>
  <c r="K44" i="58"/>
  <c r="K46" i="58"/>
  <c r="K37" i="58"/>
  <c r="K36" i="58" s="1"/>
  <c r="K39" i="58"/>
  <c r="K49" i="58"/>
  <c r="K48" i="58"/>
  <c r="K53" i="58"/>
  <c r="K56" i="58"/>
  <c r="K52" i="58"/>
  <c r="K51" i="58" s="1"/>
  <c r="K58" i="58"/>
  <c r="K60" i="58"/>
  <c r="K67" i="58"/>
  <c r="K66" i="58"/>
  <c r="K69" i="58"/>
  <c r="K72" i="58"/>
  <c r="K76" i="58"/>
  <c r="K79" i="58"/>
  <c r="K85" i="58"/>
  <c r="K87" i="58"/>
  <c r="K89" i="58"/>
  <c r="K93" i="58"/>
  <c r="K95" i="58"/>
  <c r="K97" i="58"/>
  <c r="K100" i="58"/>
  <c r="K99" i="58"/>
  <c r="A16" i="58"/>
  <c r="A17" i="58"/>
  <c r="A18" i="58" s="1"/>
  <c r="A19" i="58"/>
  <c r="A20" i="58" s="1"/>
  <c r="A21" i="58" s="1"/>
  <c r="A22" i="58" s="1"/>
  <c r="A23" i="58"/>
  <c r="A24" i="58" s="1"/>
  <c r="A25" i="58" s="1"/>
  <c r="A26" i="58" s="1"/>
  <c r="A27" i="58" s="1"/>
  <c r="A28" i="58" s="1"/>
  <c r="A29" i="58" s="1"/>
  <c r="A30" i="58" s="1"/>
  <c r="A31" i="58" s="1"/>
  <c r="A32" i="58" s="1"/>
  <c r="A33" i="58" s="1"/>
  <c r="A34" i="58" s="1"/>
  <c r="A35" i="58" s="1"/>
  <c r="A36" i="58" s="1"/>
  <c r="A37" i="58" s="1"/>
  <c r="A38" i="58" s="1"/>
  <c r="A39" i="58" s="1"/>
  <c r="A40" i="58" s="1"/>
  <c r="A41" i="58" s="1"/>
  <c r="A42" i="58" s="1"/>
  <c r="A43" i="58" s="1"/>
  <c r="A44" i="58" s="1"/>
  <c r="A45" i="58" s="1"/>
  <c r="A46" i="58" s="1"/>
  <c r="A47" i="58" s="1"/>
  <c r="A48" i="58" s="1"/>
  <c r="A49" i="58" s="1"/>
  <c r="A50" i="58" s="1"/>
  <c r="A51" i="58" s="1"/>
  <c r="A52" i="58" s="1"/>
  <c r="A53" i="58" s="1"/>
  <c r="A54" i="58" s="1"/>
  <c r="A55" i="58" s="1"/>
  <c r="A56" i="58" s="1"/>
  <c r="A57" i="58" s="1"/>
  <c r="A58" i="58" s="1"/>
  <c r="A59" i="58" s="1"/>
  <c r="A60" i="58" s="1"/>
  <c r="A61" i="58" s="1"/>
  <c r="A62" i="58" s="1"/>
  <c r="A63" i="58" s="1"/>
  <c r="A64" i="58" s="1"/>
  <c r="A65" i="58" s="1"/>
  <c r="A66" i="58" s="1"/>
  <c r="A67" i="58" s="1"/>
  <c r="A68" i="58" s="1"/>
  <c r="A69" i="58" s="1"/>
  <c r="A70" i="58" s="1"/>
  <c r="A71" i="58" s="1"/>
  <c r="A72" i="58" s="1"/>
  <c r="A73" i="58" s="1"/>
  <c r="A74" i="58" s="1"/>
  <c r="A75" i="58" s="1"/>
  <c r="A76" i="58" s="1"/>
  <c r="A77" i="58" s="1"/>
  <c r="A78" i="58" s="1"/>
  <c r="A79" i="58" s="1"/>
  <c r="A80" i="58" s="1"/>
  <c r="A81" i="58" s="1"/>
  <c r="A82" i="58" s="1"/>
  <c r="A83" i="58" s="1"/>
  <c r="A84" i="58" s="1"/>
  <c r="A85" i="58" s="1"/>
  <c r="A86" i="58" s="1"/>
  <c r="A87" i="58" s="1"/>
  <c r="A88" i="58" s="1"/>
  <c r="A89" i="58" s="1"/>
  <c r="A90" i="58" s="1"/>
  <c r="A91" i="58" s="1"/>
  <c r="A92" i="58" s="1"/>
  <c r="A93" i="58" s="1"/>
  <c r="A94" i="58" s="1"/>
  <c r="A95" i="58" s="1"/>
  <c r="A96" i="58" s="1"/>
  <c r="A97" i="58" s="1"/>
  <c r="A98" i="58" s="1"/>
  <c r="A99" i="58" s="1"/>
  <c r="A100" i="58" s="1"/>
  <c r="A101" i="58" s="1"/>
  <c r="A102" i="58" s="1"/>
  <c r="A103" i="58" s="1"/>
  <c r="A104" i="58" s="1"/>
  <c r="A105" i="58" s="1"/>
  <c r="K104" i="58"/>
  <c r="M80" i="58"/>
  <c r="L80" i="58"/>
  <c r="K80" i="58"/>
  <c r="M73" i="58"/>
  <c r="L73" i="58"/>
  <c r="K73" i="58"/>
  <c r="F28" i="1"/>
  <c r="E28" i="1"/>
  <c r="E27" i="1" s="1"/>
  <c r="F159" i="26"/>
  <c r="F158" i="26"/>
  <c r="F157" i="26" s="1"/>
  <c r="F156" i="26"/>
  <c r="A16" i="1"/>
  <c r="A17" i="1"/>
  <c r="A18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F16" i="1"/>
  <c r="F15" i="1" s="1"/>
  <c r="E16" i="1"/>
  <c r="E24" i="1" s="1"/>
  <c r="E23" i="1" s="1"/>
  <c r="E22" i="1" s="1"/>
  <c r="E21" i="1" s="1"/>
  <c r="E20" i="1" s="1"/>
  <c r="E29" i="1" s="1"/>
  <c r="E15" i="1"/>
  <c r="D16" i="1"/>
  <c r="D15" i="1"/>
  <c r="F893" i="26"/>
  <c r="F892" i="26"/>
  <c r="F891" i="26" s="1"/>
  <c r="F890" i="26"/>
  <c r="F882" i="26"/>
  <c r="F881" i="26" s="1"/>
  <c r="F880" i="26"/>
  <c r="F815" i="26"/>
  <c r="F814" i="26"/>
  <c r="F813" i="26" s="1"/>
  <c r="F898" i="26"/>
  <c r="F897" i="26" s="1"/>
  <c r="F896" i="26"/>
  <c r="F895" i="26" s="1"/>
  <c r="F888" i="26"/>
  <c r="F887" i="26" s="1"/>
  <c r="F886" i="26"/>
  <c r="F885" i="26" s="1"/>
  <c r="F949" i="26"/>
  <c r="F948" i="26" s="1"/>
  <c r="F947" i="26"/>
  <c r="F946" i="26" s="1"/>
  <c r="F863" i="26"/>
  <c r="F862" i="26" s="1"/>
  <c r="F861" i="26"/>
  <c r="F860" i="26" s="1"/>
  <c r="F849" i="26"/>
  <c r="F848" i="26" s="1"/>
  <c r="F847" i="26"/>
  <c r="F846" i="26" s="1"/>
  <c r="F959" i="26"/>
  <c r="F958" i="26" s="1"/>
  <c r="F957" i="26"/>
  <c r="F962" i="26"/>
  <c r="F961" i="26"/>
  <c r="F911" i="26"/>
  <c r="F910" i="26"/>
  <c r="F909" i="26" s="1"/>
  <c r="F868" i="26"/>
  <c r="F867" i="26" s="1"/>
  <c r="F866" i="26"/>
  <c r="F865" i="26" s="1"/>
  <c r="F907" i="26"/>
  <c r="F906" i="26" s="1"/>
  <c r="F905" i="26"/>
  <c r="F839" i="26"/>
  <c r="F838" i="26"/>
  <c r="F837" i="26" s="1"/>
  <c r="F836" i="26" s="1"/>
  <c r="F924" i="26"/>
  <c r="F923" i="26"/>
  <c r="F922" i="26" s="1"/>
  <c r="F773" i="26"/>
  <c r="F772" i="26" s="1"/>
  <c r="F770" i="26"/>
  <c r="F769" i="26" s="1"/>
  <c r="F768" i="26"/>
  <c r="F767" i="26" s="1"/>
  <c r="F739" i="26"/>
  <c r="F738" i="26"/>
  <c r="F737" i="26" s="1"/>
  <c r="F736" i="26" s="1"/>
  <c r="F723" i="26"/>
  <c r="F722" i="26"/>
  <c r="F721" i="26" s="1"/>
  <c r="F720" i="26"/>
  <c r="F718" i="26"/>
  <c r="F717" i="26"/>
  <c r="F716" i="26" s="1"/>
  <c r="F715" i="26" s="1"/>
  <c r="F701" i="26"/>
  <c r="F700" i="26"/>
  <c r="F699" i="26" s="1"/>
  <c r="F688" i="26"/>
  <c r="F687" i="26" s="1"/>
  <c r="F686" i="26" s="1"/>
  <c r="F685" i="26" s="1"/>
  <c r="F632" i="26"/>
  <c r="F631" i="26" s="1"/>
  <c r="F630" i="26" s="1"/>
  <c r="F553" i="26"/>
  <c r="F552" i="26"/>
  <c r="F551" i="26" s="1"/>
  <c r="F533" i="26"/>
  <c r="F532" i="26" s="1"/>
  <c r="F531" i="26" s="1"/>
  <c r="F511" i="26"/>
  <c r="F510" i="26"/>
  <c r="F509" i="26" s="1"/>
  <c r="F508" i="26"/>
  <c r="F496" i="26"/>
  <c r="F495" i="26"/>
  <c r="F494" i="26" s="1"/>
  <c r="F493" i="26" s="1"/>
  <c r="F476" i="26"/>
  <c r="F470" i="26"/>
  <c r="F469" i="26" s="1"/>
  <c r="F468" i="26"/>
  <c r="F449" i="26"/>
  <c r="F448" i="26"/>
  <c r="F447" i="26" s="1"/>
  <c r="F446" i="26" s="1"/>
  <c r="F443" i="26"/>
  <c r="F442" i="26"/>
  <c r="F441" i="26" s="1"/>
  <c r="F440" i="26"/>
  <c r="F489" i="26"/>
  <c r="F488" i="26" s="1"/>
  <c r="F487" i="26"/>
  <c r="F408" i="26"/>
  <c r="F407" i="26"/>
  <c r="F406" i="26" s="1"/>
  <c r="F405" i="26" s="1"/>
  <c r="F437" i="26"/>
  <c r="F436" i="26" s="1"/>
  <c r="F435" i="26"/>
  <c r="F434" i="26" s="1"/>
  <c r="F432" i="26"/>
  <c r="F431" i="26" s="1"/>
  <c r="F430" i="26"/>
  <c r="F429" i="26" s="1"/>
  <c r="F403" i="26"/>
  <c r="F402" i="26" s="1"/>
  <c r="F401" i="26"/>
  <c r="F400" i="26" s="1"/>
  <c r="F398" i="26"/>
  <c r="F397" i="26" s="1"/>
  <c r="F396" i="26"/>
  <c r="F395" i="26" s="1"/>
  <c r="F364" i="26"/>
  <c r="F363" i="26" s="1"/>
  <c r="F362" i="26"/>
  <c r="F321" i="26"/>
  <c r="F320" i="26"/>
  <c r="F319" i="26" s="1"/>
  <c r="F318" i="26" s="1"/>
  <c r="F316" i="26"/>
  <c r="F315" i="26"/>
  <c r="F314" i="26" s="1"/>
  <c r="F313" i="26"/>
  <c r="F296" i="26"/>
  <c r="F295" i="26"/>
  <c r="F294" i="26" s="1"/>
  <c r="F293" i="26" s="1"/>
  <c r="F276" i="26"/>
  <c r="F275" i="26"/>
  <c r="F274" i="26" s="1"/>
  <c r="F273" i="26"/>
  <c r="F271" i="26"/>
  <c r="F270" i="26"/>
  <c r="F269" i="26" s="1"/>
  <c r="F268" i="26" s="1"/>
  <c r="F254" i="26"/>
  <c r="F253" i="26"/>
  <c r="F252" i="26" s="1"/>
  <c r="F251" i="26"/>
  <c r="F290" i="26"/>
  <c r="F289" i="26"/>
  <c r="F288" i="26" s="1"/>
  <c r="F287" i="26" s="1"/>
  <c r="F244" i="26"/>
  <c r="F213" i="26"/>
  <c r="F212" i="26" s="1"/>
  <c r="F211" i="26"/>
  <c r="F63" i="26"/>
  <c r="F62" i="26"/>
  <c r="F61" i="26" s="1"/>
  <c r="F60" i="26" s="1"/>
  <c r="F46" i="26"/>
  <c r="F45" i="26"/>
  <c r="F44" i="26" s="1"/>
  <c r="F43" i="26"/>
  <c r="F39" i="26"/>
  <c r="F164" i="26"/>
  <c r="F163" i="26" s="1"/>
  <c r="F162" i="26" s="1"/>
  <c r="F161" i="26" s="1"/>
  <c r="F110" i="26"/>
  <c r="F109" i="26" s="1"/>
  <c r="F108" i="26" s="1"/>
  <c r="F127" i="26"/>
  <c r="F126" i="26" s="1"/>
  <c r="F427" i="26"/>
  <c r="F426" i="26" s="1"/>
  <c r="F425" i="26"/>
  <c r="F424" i="26" s="1"/>
  <c r="F412" i="26"/>
  <c r="F411" i="26" s="1"/>
  <c r="F410" i="26"/>
  <c r="F628" i="26"/>
  <c r="F627" i="26"/>
  <c r="F626" i="26" s="1"/>
  <c r="F625" i="26" s="1"/>
  <c r="F873" i="26"/>
  <c r="F872" i="26"/>
  <c r="F871" i="26" s="1"/>
  <c r="F870" i="26"/>
  <c r="F670" i="26"/>
  <c r="F669" i="26"/>
  <c r="F668" i="26" s="1"/>
  <c r="F666" i="26"/>
  <c r="F665" i="26" s="1"/>
  <c r="F664" i="26"/>
  <c r="F656" i="26"/>
  <c r="F655" i="26"/>
  <c r="F654" i="26" s="1"/>
  <c r="F653" i="26" s="1"/>
  <c r="F356" i="26"/>
  <c r="F355" i="26"/>
  <c r="F354" i="26" s="1"/>
  <c r="F190" i="26"/>
  <c r="F189" i="26" s="1"/>
  <c r="F188" i="26" s="1"/>
  <c r="F187" i="26" s="1"/>
  <c r="F170" i="26"/>
  <c r="F169" i="26" s="1"/>
  <c r="F168" i="26" s="1"/>
  <c r="F167" i="26" s="1"/>
  <c r="F347" i="26"/>
  <c r="F346" i="26" s="1"/>
  <c r="F345" i="26" s="1"/>
  <c r="F344" i="26" s="1"/>
  <c r="F332" i="26"/>
  <c r="F331" i="26"/>
  <c r="F330" i="26" s="1"/>
  <c r="F329" i="26"/>
  <c r="F242" i="26"/>
  <c r="F228" i="26"/>
  <c r="F227" i="26" s="1"/>
  <c r="F226" i="26" s="1"/>
  <c r="F225" i="26" s="1"/>
  <c r="F583" i="26"/>
  <c r="F582" i="26" s="1"/>
  <c r="F581" i="26" s="1"/>
  <c r="F580" i="26" s="1"/>
  <c r="F579" i="26" s="1"/>
  <c r="F525" i="26"/>
  <c r="F524" i="26"/>
  <c r="F523" i="26" s="1"/>
  <c r="F759" i="26"/>
  <c r="F758" i="26" s="1"/>
  <c r="F757" i="26"/>
  <c r="F756" i="26" s="1"/>
  <c r="F607" i="26"/>
  <c r="F606" i="26" s="1"/>
  <c r="F605" i="26"/>
  <c r="F604" i="26" s="1"/>
  <c r="F854" i="26"/>
  <c r="F853" i="26" s="1"/>
  <c r="F852" i="26"/>
  <c r="F920" i="26"/>
  <c r="F919" i="26"/>
  <c r="F918" i="26" s="1"/>
  <c r="F790" i="26"/>
  <c r="F789" i="26" s="1"/>
  <c r="F788" i="26"/>
  <c r="F787" i="26" s="1"/>
  <c r="F781" i="26" s="1"/>
  <c r="F785" i="26"/>
  <c r="F784" i="26" s="1"/>
  <c r="F783" i="26"/>
  <c r="F782" i="26" s="1"/>
  <c r="F23" i="1"/>
  <c r="F22" i="1" s="1"/>
  <c r="F21" i="1"/>
  <c r="F20" i="1" s="1"/>
  <c r="F618" i="26"/>
  <c r="F617" i="26"/>
  <c r="F616" i="26" s="1"/>
  <c r="F615" i="26" s="1"/>
  <c r="F612" i="26"/>
  <c r="F611" i="26"/>
  <c r="F610" i="26" s="1"/>
  <c r="F609" i="26"/>
  <c r="F548" i="26"/>
  <c r="F547" i="26"/>
  <c r="F546" i="26" s="1"/>
  <c r="F545" i="26" s="1"/>
  <c r="F844" i="26"/>
  <c r="F843" i="26"/>
  <c r="F842" i="26" s="1"/>
  <c r="F841" i="26"/>
  <c r="F805" i="26"/>
  <c r="F804" i="26"/>
  <c r="F803" i="26" s="1"/>
  <c r="F967" i="26"/>
  <c r="F966" i="26" s="1"/>
  <c r="F965" i="26"/>
  <c r="F964" i="26" s="1"/>
  <c r="F954" i="26"/>
  <c r="F953" i="26" s="1"/>
  <c r="F952" i="26"/>
  <c r="F951" i="26" s="1"/>
  <c r="F934" i="26"/>
  <c r="F933" i="26" s="1"/>
  <c r="F932" i="26"/>
  <c r="F931" i="26" s="1"/>
  <c r="F939" i="26"/>
  <c r="F938" i="26" s="1"/>
  <c r="F937" i="26"/>
  <c r="F936" i="26" s="1"/>
  <c r="F824" i="26"/>
  <c r="F820" i="26"/>
  <c r="F819" i="26"/>
  <c r="F818" i="26" s="1"/>
  <c r="F744" i="26"/>
  <c r="F743" i="26" s="1"/>
  <c r="F742" i="26" s="1"/>
  <c r="F741" i="26" s="1"/>
  <c r="F779" i="26"/>
  <c r="F778" i="26" s="1"/>
  <c r="F777" i="26" s="1"/>
  <c r="F776" i="26" s="1"/>
  <c r="F775" i="26"/>
  <c r="F661" i="26"/>
  <c r="F660" i="26"/>
  <c r="F659" i="26" s="1"/>
  <c r="F658" i="26" s="1"/>
  <c r="F572" i="26"/>
  <c r="F571" i="26"/>
  <c r="F570" i="26" s="1"/>
  <c r="F569" i="26"/>
  <c r="F501" i="26"/>
  <c r="F500" i="26"/>
  <c r="F499" i="26" s="1"/>
  <c r="F498" i="26" s="1"/>
  <c r="F337" i="26"/>
  <c r="F336" i="26"/>
  <c r="F335" i="26" s="1"/>
  <c r="F334" i="26"/>
  <c r="F369" i="26"/>
  <c r="F368" i="26"/>
  <c r="F367" i="26" s="1"/>
  <c r="F366" i="26" s="1"/>
  <c r="F310" i="26"/>
  <c r="F309" i="26" s="1"/>
  <c r="F308" i="26" s="1"/>
  <c r="F248" i="26"/>
  <c r="F247" i="26"/>
  <c r="F246" i="26" s="1"/>
  <c r="F235" i="26"/>
  <c r="F234" i="26" s="1"/>
  <c r="F233" i="26" s="1"/>
  <c r="F232" i="26" s="1"/>
  <c r="F231" i="26" s="1"/>
  <c r="F230" i="26" s="1"/>
  <c r="F195" i="26"/>
  <c r="F194" i="26" s="1"/>
  <c r="F193" i="26"/>
  <c r="F192" i="26" s="1"/>
  <c r="F115" i="26"/>
  <c r="F114" i="26" s="1"/>
  <c r="F113" i="26"/>
  <c r="F506" i="26"/>
  <c r="F505" i="26"/>
  <c r="F504" i="26" s="1"/>
  <c r="F503" i="26" s="1"/>
  <c r="F259" i="26"/>
  <c r="F175" i="26"/>
  <c r="F174" i="26" s="1"/>
  <c r="F173" i="26"/>
  <c r="F172" i="26" s="1"/>
  <c r="F51" i="26"/>
  <c r="F567" i="26"/>
  <c r="F566" i="26"/>
  <c r="F565" i="26" s="1"/>
  <c r="F564" i="26"/>
  <c r="F929" i="26"/>
  <c r="F928" i="26"/>
  <c r="F927" i="26" s="1"/>
  <c r="F926" i="26" s="1"/>
  <c r="F878" i="26"/>
  <c r="F877" i="26"/>
  <c r="F876" i="26" s="1"/>
  <c r="F875" i="26"/>
  <c r="F858" i="26"/>
  <c r="F857" i="26"/>
  <c r="F856" i="26" s="1"/>
  <c r="F675" i="26"/>
  <c r="F674" i="26" s="1"/>
  <c r="F673" i="26"/>
  <c r="F672" i="26" s="1"/>
  <c r="F538" i="26"/>
  <c r="F537" i="26" s="1"/>
  <c r="F536" i="26"/>
  <c r="F535" i="26" s="1"/>
  <c r="F379" i="26"/>
  <c r="F378" i="26" s="1"/>
  <c r="F377" i="26"/>
  <c r="F137" i="26"/>
  <c r="F136" i="26"/>
  <c r="F135" i="26" s="1"/>
  <c r="F123" i="26"/>
  <c r="F122" i="26" s="1"/>
  <c r="F121" i="26"/>
  <c r="F119" i="26"/>
  <c r="F118" i="26"/>
  <c r="F117" i="26" s="1"/>
  <c r="F86" i="26"/>
  <c r="F34" i="26"/>
  <c r="F33" i="26"/>
  <c r="F32" i="26" s="1"/>
  <c r="F31" i="26"/>
  <c r="F28" i="26"/>
  <c r="F27" i="26" s="1"/>
  <c r="F26" i="26"/>
  <c r="F18" i="26"/>
  <c r="F17" i="26" s="1"/>
  <c r="F16" i="26"/>
  <c r="F24" i="9"/>
  <c r="E24" i="9"/>
  <c r="F51" i="9"/>
  <c r="E51" i="9"/>
  <c r="F326" i="26"/>
  <c r="F325" i="26"/>
  <c r="F324" i="26" s="1"/>
  <c r="F323" i="26" s="1"/>
  <c r="F261" i="26"/>
  <c r="A15" i="26"/>
  <c r="A16" i="26" s="1"/>
  <c r="A17" i="26"/>
  <c r="A18" i="26" s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46" i="26" s="1"/>
  <c r="A47" i="26" s="1"/>
  <c r="A48" i="26" s="1"/>
  <c r="A49" i="26" s="1"/>
  <c r="A50" i="26" s="1"/>
  <c r="A51" i="26" s="1"/>
  <c r="A52" i="26" s="1"/>
  <c r="A53" i="26" s="1"/>
  <c r="A54" i="26" s="1"/>
  <c r="A55" i="26" s="1"/>
  <c r="A56" i="26" s="1"/>
  <c r="A57" i="26" s="1"/>
  <c r="A58" i="26" s="1"/>
  <c r="A59" i="26" s="1"/>
  <c r="A60" i="26" s="1"/>
  <c r="A61" i="26" s="1"/>
  <c r="A62" i="26" s="1"/>
  <c r="A63" i="26" s="1"/>
  <c r="A64" i="26" s="1"/>
  <c r="A65" i="26" s="1"/>
  <c r="A66" i="26" s="1"/>
  <c r="A67" i="26" s="1"/>
  <c r="A68" i="26" s="1"/>
  <c r="A69" i="26" s="1"/>
  <c r="A70" i="26" s="1"/>
  <c r="A71" i="26" s="1"/>
  <c r="A72" i="26" s="1"/>
  <c r="A73" i="26" s="1"/>
  <c r="A74" i="26" s="1"/>
  <c r="A75" i="26" s="1"/>
  <c r="A76" i="26" s="1"/>
  <c r="A77" i="26" s="1"/>
  <c r="A78" i="26" s="1"/>
  <c r="A79" i="26" s="1"/>
  <c r="A80" i="26" s="1"/>
  <c r="A81" i="26" s="1"/>
  <c r="A82" i="26" s="1"/>
  <c r="A83" i="26" s="1"/>
  <c r="A84" i="26" s="1"/>
  <c r="A85" i="26" s="1"/>
  <c r="A86" i="26" s="1"/>
  <c r="A87" i="26" s="1"/>
  <c r="A88" i="26" s="1"/>
  <c r="A89" i="26" s="1"/>
  <c r="A90" i="26" s="1"/>
  <c r="A91" i="26" s="1"/>
  <c r="A92" i="26" s="1"/>
  <c r="A93" i="26" s="1"/>
  <c r="A94" i="26" s="1"/>
  <c r="A95" i="26" s="1"/>
  <c r="A96" i="26" s="1"/>
  <c r="A97" i="26" s="1"/>
  <c r="A98" i="26" s="1"/>
  <c r="A99" i="26" s="1"/>
  <c r="A100" i="26" s="1"/>
  <c r="A101" i="26" s="1"/>
  <c r="A102" i="26" s="1"/>
  <c r="A103" i="26" s="1"/>
  <c r="A104" i="26" s="1"/>
  <c r="A105" i="26" s="1"/>
  <c r="A106" i="26" s="1"/>
  <c r="A107" i="26" s="1"/>
  <c r="A108" i="26" s="1"/>
  <c r="A109" i="26" s="1"/>
  <c r="A110" i="26" s="1"/>
  <c r="A111" i="26" s="1"/>
  <c r="A112" i="26" s="1"/>
  <c r="A113" i="26" s="1"/>
  <c r="A114" i="26" s="1"/>
  <c r="A115" i="26" s="1"/>
  <c r="A116" i="26" s="1"/>
  <c r="A117" i="26" s="1"/>
  <c r="A118" i="26" s="1"/>
  <c r="A119" i="26" s="1"/>
  <c r="A120" i="26" s="1"/>
  <c r="A121" i="26" s="1"/>
  <c r="A122" i="26" s="1"/>
  <c r="A123" i="26" s="1"/>
  <c r="A124" i="26" s="1"/>
  <c r="A125" i="26" s="1"/>
  <c r="A126" i="26" s="1"/>
  <c r="A127" i="26" s="1"/>
  <c r="A128" i="26" s="1"/>
  <c r="A129" i="26" s="1"/>
  <c r="A130" i="26" s="1"/>
  <c r="A131" i="26" s="1"/>
  <c r="A132" i="26" s="1"/>
  <c r="A133" i="26" s="1"/>
  <c r="A134" i="26" s="1"/>
  <c r="A135" i="26" s="1"/>
  <c r="A136" i="26" s="1"/>
  <c r="A137" i="26" s="1"/>
  <c r="A138" i="26" s="1"/>
  <c r="A139" i="26" s="1"/>
  <c r="A140" i="26" s="1"/>
  <c r="A141" i="26" s="1"/>
  <c r="A142" i="26" s="1"/>
  <c r="A143" i="26" s="1"/>
  <c r="A144" i="26" s="1"/>
  <c r="A145" i="26" s="1"/>
  <c r="A146" i="26" s="1"/>
  <c r="A147" i="26" s="1"/>
  <c r="A148" i="26" s="1"/>
  <c r="A149" i="26" s="1"/>
  <c r="A150" i="26" s="1"/>
  <c r="A151" i="26" s="1"/>
  <c r="A152" i="26" s="1"/>
  <c r="A153" i="26" s="1"/>
  <c r="A154" i="26" s="1"/>
  <c r="A155" i="26" s="1"/>
  <c r="A156" i="26" s="1"/>
  <c r="A157" i="26" s="1"/>
  <c r="A158" i="26" s="1"/>
  <c r="A159" i="26" s="1"/>
  <c r="A160" i="26" s="1"/>
  <c r="A161" i="26" s="1"/>
  <c r="A162" i="26" s="1"/>
  <c r="A163" i="26" s="1"/>
  <c r="A164" i="26" s="1"/>
  <c r="A165" i="26" s="1"/>
  <c r="A166" i="26" s="1"/>
  <c r="A167" i="26" s="1"/>
  <c r="A168" i="26" s="1"/>
  <c r="A169" i="26" s="1"/>
  <c r="A170" i="26" s="1"/>
  <c r="A171" i="26" s="1"/>
  <c r="A172" i="26" s="1"/>
  <c r="A173" i="26" s="1"/>
  <c r="A174" i="26" s="1"/>
  <c r="A175" i="26" s="1"/>
  <c r="A176" i="26" s="1"/>
  <c r="A177" i="26" s="1"/>
  <c r="A178" i="26" s="1"/>
  <c r="A179" i="26" s="1"/>
  <c r="A180" i="26" s="1"/>
  <c r="A181" i="26" s="1"/>
  <c r="A182" i="26" s="1"/>
  <c r="A183" i="26" s="1"/>
  <c r="A184" i="26" s="1"/>
  <c r="A185" i="26" s="1"/>
  <c r="A186" i="26" s="1"/>
  <c r="A187" i="26" s="1"/>
  <c r="A188" i="26" s="1"/>
  <c r="A189" i="26" s="1"/>
  <c r="A190" i="26" s="1"/>
  <c r="A191" i="26" s="1"/>
  <c r="A192" i="26" s="1"/>
  <c r="A193" i="26" s="1"/>
  <c r="A194" i="26" s="1"/>
  <c r="A195" i="26" s="1"/>
  <c r="A196" i="26" s="1"/>
  <c r="A197" i="26" s="1"/>
  <c r="A198" i="26" s="1"/>
  <c r="A199" i="26" s="1"/>
  <c r="A200" i="26" s="1"/>
  <c r="A201" i="26" s="1"/>
  <c r="A202" i="26" s="1"/>
  <c r="A203" i="26" s="1"/>
  <c r="A204" i="26" s="1"/>
  <c r="A205" i="26" s="1"/>
  <c r="A206" i="26" s="1"/>
  <c r="A207" i="26" s="1"/>
  <c r="A208" i="26" s="1"/>
  <c r="A209" i="26" s="1"/>
  <c r="A210" i="26" s="1"/>
  <c r="A211" i="26" s="1"/>
  <c r="A212" i="26" s="1"/>
  <c r="A213" i="26" s="1"/>
  <c r="A214" i="26" s="1"/>
  <c r="A215" i="26" s="1"/>
  <c r="A216" i="26" s="1"/>
  <c r="A217" i="26" s="1"/>
  <c r="A218" i="26" s="1"/>
  <c r="A219" i="26" s="1"/>
  <c r="A220" i="26" s="1"/>
  <c r="A221" i="26" s="1"/>
  <c r="A222" i="26" s="1"/>
  <c r="A223" i="26" s="1"/>
  <c r="A224" i="26" s="1"/>
  <c r="A225" i="26" s="1"/>
  <c r="A226" i="26" s="1"/>
  <c r="A227" i="26" s="1"/>
  <c r="A228" i="26" s="1"/>
  <c r="A229" i="26" s="1"/>
  <c r="A230" i="26" s="1"/>
  <c r="A231" i="26" s="1"/>
  <c r="A232" i="26" s="1"/>
  <c r="A233" i="26" s="1"/>
  <c r="A234" i="26" s="1"/>
  <c r="A235" i="26" s="1"/>
  <c r="A236" i="26" s="1"/>
  <c r="A237" i="26" s="1"/>
  <c r="A238" i="26" s="1"/>
  <c r="A239" i="26" s="1"/>
  <c r="A240" i="26" s="1"/>
  <c r="A241" i="26" s="1"/>
  <c r="A242" i="26" s="1"/>
  <c r="A243" i="26" s="1"/>
  <c r="A244" i="26" s="1"/>
  <c r="A245" i="26" s="1"/>
  <c r="A246" i="26" s="1"/>
  <c r="A247" i="26" s="1"/>
  <c r="A248" i="26" s="1"/>
  <c r="A249" i="26" s="1"/>
  <c r="A250" i="26" s="1"/>
  <c r="A251" i="26" s="1"/>
  <c r="A252" i="26" s="1"/>
  <c r="A253" i="26" s="1"/>
  <c r="A254" i="26" s="1"/>
  <c r="A255" i="26" s="1"/>
  <c r="A256" i="26" s="1"/>
  <c r="A257" i="26" s="1"/>
  <c r="A258" i="26" s="1"/>
  <c r="A259" i="26" s="1"/>
  <c r="A260" i="26" s="1"/>
  <c r="A261" i="26" s="1"/>
  <c r="A262" i="26" s="1"/>
  <c r="A263" i="26" s="1"/>
  <c r="A264" i="26" s="1"/>
  <c r="A265" i="26" s="1"/>
  <c r="A266" i="26" s="1"/>
  <c r="A267" i="26" s="1"/>
  <c r="A268" i="26" s="1"/>
  <c r="A269" i="26" s="1"/>
  <c r="A270" i="26" s="1"/>
  <c r="A271" i="26" s="1"/>
  <c r="A272" i="26" s="1"/>
  <c r="A273" i="26" s="1"/>
  <c r="A274" i="26" s="1"/>
  <c r="A275" i="26" s="1"/>
  <c r="A276" i="26" s="1"/>
  <c r="A277" i="26" s="1"/>
  <c r="A278" i="26" s="1"/>
  <c r="A279" i="26" s="1"/>
  <c r="A280" i="26" s="1"/>
  <c r="A281" i="26" s="1"/>
  <c r="A282" i="26" s="1"/>
  <c r="A283" i="26" s="1"/>
  <c r="A284" i="26" s="1"/>
  <c r="A285" i="26" s="1"/>
  <c r="A286" i="26" s="1"/>
  <c r="A287" i="26" s="1"/>
  <c r="A288" i="26" s="1"/>
  <c r="A289" i="26" s="1"/>
  <c r="A290" i="26" s="1"/>
  <c r="A291" i="26" s="1"/>
  <c r="A292" i="26" s="1"/>
  <c r="A293" i="26" s="1"/>
  <c r="A294" i="26" s="1"/>
  <c r="A295" i="26" s="1"/>
  <c r="A296" i="26" s="1"/>
  <c r="A297" i="26" s="1"/>
  <c r="A298" i="26" s="1"/>
  <c r="A299" i="26" s="1"/>
  <c r="A300" i="26" s="1"/>
  <c r="A301" i="26" s="1"/>
  <c r="A302" i="26" s="1"/>
  <c r="A303" i="26" s="1"/>
  <c r="A304" i="26" s="1"/>
  <c r="A305" i="26" s="1"/>
  <c r="A306" i="26" s="1"/>
  <c r="A307" i="26" s="1"/>
  <c r="A308" i="26" s="1"/>
  <c r="A309" i="26" s="1"/>
  <c r="A310" i="26" s="1"/>
  <c r="A311" i="26" s="1"/>
  <c r="A312" i="26" s="1"/>
  <c r="A313" i="26" s="1"/>
  <c r="A314" i="26" s="1"/>
  <c r="A315" i="26" s="1"/>
  <c r="A316" i="26" s="1"/>
  <c r="A317" i="26" s="1"/>
  <c r="A318" i="26" s="1"/>
  <c r="A319" i="26" s="1"/>
  <c r="A320" i="26" s="1"/>
  <c r="A321" i="26" s="1"/>
  <c r="A322" i="26" s="1"/>
  <c r="A323" i="26" s="1"/>
  <c r="A324" i="26" s="1"/>
  <c r="A325" i="26" s="1"/>
  <c r="A326" i="26" s="1"/>
  <c r="A327" i="26" s="1"/>
  <c r="A328" i="26" s="1"/>
  <c r="A329" i="26" s="1"/>
  <c r="A330" i="26" s="1"/>
  <c r="A331" i="26" s="1"/>
  <c r="A332" i="26" s="1"/>
  <c r="A333" i="26" s="1"/>
  <c r="A334" i="26" s="1"/>
  <c r="A335" i="26" s="1"/>
  <c r="A336" i="26" s="1"/>
  <c r="A337" i="26" s="1"/>
  <c r="A338" i="26" s="1"/>
  <c r="A339" i="26" s="1"/>
  <c r="A340" i="26" s="1"/>
  <c r="A341" i="26" s="1"/>
  <c r="A342" i="26" s="1"/>
  <c r="A343" i="26" s="1"/>
  <c r="A344" i="26" s="1"/>
  <c r="A345" i="26" s="1"/>
  <c r="A346" i="26" s="1"/>
  <c r="A347" i="26" s="1"/>
  <c r="A348" i="26" s="1"/>
  <c r="A349" i="26" s="1"/>
  <c r="A350" i="26" s="1"/>
  <c r="A351" i="26" s="1"/>
  <c r="A352" i="26" s="1"/>
  <c r="A353" i="26" s="1"/>
  <c r="A354" i="26" s="1"/>
  <c r="A355" i="26" s="1"/>
  <c r="A356" i="26" s="1"/>
  <c r="A357" i="26" s="1"/>
  <c r="A358" i="26" s="1"/>
  <c r="A359" i="26" s="1"/>
  <c r="A360" i="26" s="1"/>
  <c r="A361" i="26" s="1"/>
  <c r="A362" i="26" s="1"/>
  <c r="A363" i="26" s="1"/>
  <c r="A364" i="26" s="1"/>
  <c r="A365" i="26" s="1"/>
  <c r="A366" i="26" s="1"/>
  <c r="A367" i="26" s="1"/>
  <c r="A368" i="26" s="1"/>
  <c r="A369" i="26" s="1"/>
  <c r="A370" i="26" s="1"/>
  <c r="A371" i="26" s="1"/>
  <c r="A372" i="26" s="1"/>
  <c r="A373" i="26" s="1"/>
  <c r="A374" i="26" s="1"/>
  <c r="A375" i="26" s="1"/>
  <c r="A376" i="26" s="1"/>
  <c r="A377" i="26" s="1"/>
  <c r="A378" i="26" s="1"/>
  <c r="A379" i="26" s="1"/>
  <c r="A380" i="26" s="1"/>
  <c r="A381" i="26" s="1"/>
  <c r="A382" i="26" s="1"/>
  <c r="A383" i="26" s="1"/>
  <c r="A384" i="26" s="1"/>
  <c r="A385" i="26" s="1"/>
  <c r="A386" i="26" s="1"/>
  <c r="A387" i="26" s="1"/>
  <c r="A388" i="26" s="1"/>
  <c r="A389" i="26" s="1"/>
  <c r="A390" i="26" s="1"/>
  <c r="A391" i="26" s="1"/>
  <c r="A392" i="26" s="1"/>
  <c r="A393" i="26" s="1"/>
  <c r="A394" i="26" s="1"/>
  <c r="A395" i="26" s="1"/>
  <c r="A396" i="26" s="1"/>
  <c r="A397" i="26" s="1"/>
  <c r="A398" i="26" s="1"/>
  <c r="A399" i="26" s="1"/>
  <c r="A400" i="26" s="1"/>
  <c r="A401" i="26" s="1"/>
  <c r="A402" i="26" s="1"/>
  <c r="A403" i="26" s="1"/>
  <c r="A404" i="26" s="1"/>
  <c r="A405" i="26" s="1"/>
  <c r="A406" i="26" s="1"/>
  <c r="A407" i="26" s="1"/>
  <c r="A408" i="26" s="1"/>
  <c r="A409" i="26" s="1"/>
  <c r="A410" i="26" s="1"/>
  <c r="A411" i="26" s="1"/>
  <c r="A412" i="26" s="1"/>
  <c r="A413" i="26" s="1"/>
  <c r="A414" i="26" s="1"/>
  <c r="A415" i="26" s="1"/>
  <c r="A416" i="26" s="1"/>
  <c r="A417" i="26" s="1"/>
  <c r="A418" i="26" s="1"/>
  <c r="A419" i="26" s="1"/>
  <c r="A420" i="26" s="1"/>
  <c r="A421" i="26" s="1"/>
  <c r="A422" i="26" s="1"/>
  <c r="A423" i="26" s="1"/>
  <c r="A424" i="26" s="1"/>
  <c r="A425" i="26" s="1"/>
  <c r="A426" i="26" s="1"/>
  <c r="A427" i="26" s="1"/>
  <c r="A428" i="26" s="1"/>
  <c r="A429" i="26" s="1"/>
  <c r="A430" i="26" s="1"/>
  <c r="A431" i="26" s="1"/>
  <c r="A432" i="26" s="1"/>
  <c r="A433" i="26" s="1"/>
  <c r="A434" i="26" s="1"/>
  <c r="A435" i="26" s="1"/>
  <c r="A436" i="26" s="1"/>
  <c r="A437" i="26" s="1"/>
  <c r="A438" i="26" s="1"/>
  <c r="A439" i="26" s="1"/>
  <c r="A440" i="26" s="1"/>
  <c r="A441" i="26" s="1"/>
  <c r="A442" i="26" s="1"/>
  <c r="A443" i="26" s="1"/>
  <c r="A444" i="26" s="1"/>
  <c r="A445" i="26" s="1"/>
  <c r="A446" i="26" s="1"/>
  <c r="A447" i="26" s="1"/>
  <c r="A448" i="26" s="1"/>
  <c r="A449" i="26" s="1"/>
  <c r="A450" i="26" s="1"/>
  <c r="A451" i="26" s="1"/>
  <c r="A452" i="26" s="1"/>
  <c r="A453" i="26" s="1"/>
  <c r="A454" i="26" s="1"/>
  <c r="A455" i="26" s="1"/>
  <c r="A456" i="26" s="1"/>
  <c r="A457" i="26" s="1"/>
  <c r="A458" i="26" s="1"/>
  <c r="A459" i="26" s="1"/>
  <c r="A460" i="26" s="1"/>
  <c r="A461" i="26" s="1"/>
  <c r="A462" i="26" s="1"/>
  <c r="A463" i="26" s="1"/>
  <c r="A464" i="26" s="1"/>
  <c r="A465" i="26" s="1"/>
  <c r="A466" i="26" s="1"/>
  <c r="A467" i="26" s="1"/>
  <c r="A468" i="26" s="1"/>
  <c r="A469" i="26" s="1"/>
  <c r="A470" i="26" s="1"/>
  <c r="A471" i="26" s="1"/>
  <c r="A472" i="26" s="1"/>
  <c r="A473" i="26" s="1"/>
  <c r="A474" i="26" s="1"/>
  <c r="A475" i="26" s="1"/>
  <c r="A476" i="26" s="1"/>
  <c r="A477" i="26" s="1"/>
  <c r="A478" i="26" s="1"/>
  <c r="A479" i="26" s="1"/>
  <c r="A480" i="26" s="1"/>
  <c r="A481" i="26" s="1"/>
  <c r="A482" i="26" s="1"/>
  <c r="A483" i="26" s="1"/>
  <c r="A484" i="26" s="1"/>
  <c r="A485" i="26" s="1"/>
  <c r="A486" i="26" s="1"/>
  <c r="A487" i="26" s="1"/>
  <c r="A488" i="26" s="1"/>
  <c r="A489" i="26" s="1"/>
  <c r="A490" i="26" s="1"/>
  <c r="A491" i="26" s="1"/>
  <c r="A492" i="26" s="1"/>
  <c r="A493" i="26" s="1"/>
  <c r="A494" i="26" s="1"/>
  <c r="A495" i="26" s="1"/>
  <c r="A496" i="26" s="1"/>
  <c r="A497" i="26" s="1"/>
  <c r="A498" i="26" s="1"/>
  <c r="A499" i="26" s="1"/>
  <c r="A500" i="26" s="1"/>
  <c r="A501" i="26" s="1"/>
  <c r="A502" i="26" s="1"/>
  <c r="A503" i="26" s="1"/>
  <c r="A504" i="26" s="1"/>
  <c r="A505" i="26" s="1"/>
  <c r="A506" i="26" s="1"/>
  <c r="A507" i="26" s="1"/>
  <c r="A508" i="26" s="1"/>
  <c r="A509" i="26" s="1"/>
  <c r="A510" i="26" s="1"/>
  <c r="A511" i="26" s="1"/>
  <c r="A512" i="26" s="1"/>
  <c r="A513" i="26" s="1"/>
  <c r="A514" i="26" s="1"/>
  <c r="A515" i="26" s="1"/>
  <c r="A516" i="26" s="1"/>
  <c r="A517" i="26" s="1"/>
  <c r="A518" i="26" s="1"/>
  <c r="A519" i="26" s="1"/>
  <c r="A520" i="26" s="1"/>
  <c r="A521" i="26" s="1"/>
  <c r="A522" i="26" s="1"/>
  <c r="A523" i="26" s="1"/>
  <c r="A524" i="26" s="1"/>
  <c r="A525" i="26" s="1"/>
  <c r="A526" i="26" s="1"/>
  <c r="A527" i="26" s="1"/>
  <c r="A528" i="26" s="1"/>
  <c r="A529" i="26" s="1"/>
  <c r="A530" i="26" s="1"/>
  <c r="A531" i="26" s="1"/>
  <c r="A532" i="26" s="1"/>
  <c r="A533" i="26" s="1"/>
  <c r="A534" i="26" s="1"/>
  <c r="A535" i="26" s="1"/>
  <c r="A536" i="26" s="1"/>
  <c r="A537" i="26" s="1"/>
  <c r="A538" i="26" s="1"/>
  <c r="A539" i="26" s="1"/>
  <c r="A540" i="26" s="1"/>
  <c r="A541" i="26" s="1"/>
  <c r="A542" i="26" s="1"/>
  <c r="A543" i="26" s="1"/>
  <c r="A544" i="26" s="1"/>
  <c r="A545" i="26" s="1"/>
  <c r="A546" i="26" s="1"/>
  <c r="A547" i="26" s="1"/>
  <c r="A548" i="26" s="1"/>
  <c r="A549" i="26" s="1"/>
  <c r="A550" i="26" s="1"/>
  <c r="A551" i="26" s="1"/>
  <c r="A552" i="26" s="1"/>
  <c r="A553" i="26" s="1"/>
  <c r="A554" i="26" s="1"/>
  <c r="A555" i="26" s="1"/>
  <c r="A556" i="26" s="1"/>
  <c r="A557" i="26" s="1"/>
  <c r="A558" i="26" s="1"/>
  <c r="A559" i="26" s="1"/>
  <c r="A560" i="26" s="1"/>
  <c r="A561" i="26" s="1"/>
  <c r="A562" i="26" s="1"/>
  <c r="A563" i="26" s="1"/>
  <c r="A564" i="26" s="1"/>
  <c r="A565" i="26" s="1"/>
  <c r="A566" i="26" s="1"/>
  <c r="A567" i="26" s="1"/>
  <c r="A568" i="26" s="1"/>
  <c r="A569" i="26" s="1"/>
  <c r="A570" i="26" s="1"/>
  <c r="A571" i="26" s="1"/>
  <c r="A572" i="26" s="1"/>
  <c r="A573" i="26" s="1"/>
  <c r="A574" i="26" s="1"/>
  <c r="A575" i="26" s="1"/>
  <c r="A576" i="26" s="1"/>
  <c r="A577" i="26" s="1"/>
  <c r="A578" i="26" s="1"/>
  <c r="A579" i="26" s="1"/>
  <c r="A580" i="26" s="1"/>
  <c r="A581" i="26" s="1"/>
  <c r="A582" i="26" s="1"/>
  <c r="A583" i="26" s="1"/>
  <c r="A584" i="26" s="1"/>
  <c r="A585" i="26" s="1"/>
  <c r="A586" i="26" s="1"/>
  <c r="A587" i="26" s="1"/>
  <c r="A588" i="26" s="1"/>
  <c r="A589" i="26" s="1"/>
  <c r="A590" i="26" s="1"/>
  <c r="A591" i="26" s="1"/>
  <c r="A592" i="26" s="1"/>
  <c r="A593" i="26" s="1"/>
  <c r="A594" i="26" s="1"/>
  <c r="A595" i="26" s="1"/>
  <c r="A596" i="26" s="1"/>
  <c r="A597" i="26" s="1"/>
  <c r="A598" i="26" s="1"/>
  <c r="A599" i="26" s="1"/>
  <c r="A600" i="26" s="1"/>
  <c r="A601" i="26" s="1"/>
  <c r="A602" i="26" s="1"/>
  <c r="A603" i="26" s="1"/>
  <c r="A604" i="26" s="1"/>
  <c r="A605" i="26" s="1"/>
  <c r="A606" i="26" s="1"/>
  <c r="A607" i="26" s="1"/>
  <c r="A608" i="26" s="1"/>
  <c r="A609" i="26" s="1"/>
  <c r="A610" i="26" s="1"/>
  <c r="A611" i="26" s="1"/>
  <c r="A612" i="26" s="1"/>
  <c r="A613" i="26" s="1"/>
  <c r="A614" i="26" s="1"/>
  <c r="A615" i="26" s="1"/>
  <c r="A616" i="26" s="1"/>
  <c r="A617" i="26" s="1"/>
  <c r="A618" i="26" s="1"/>
  <c r="A619" i="26" s="1"/>
  <c r="A620" i="26" s="1"/>
  <c r="A621" i="26" s="1"/>
  <c r="A622" i="26" s="1"/>
  <c r="A623" i="26" s="1"/>
  <c r="A624" i="26" s="1"/>
  <c r="A625" i="26" s="1"/>
  <c r="A626" i="26" s="1"/>
  <c r="A627" i="26" s="1"/>
  <c r="A628" i="26" s="1"/>
  <c r="A629" i="26" s="1"/>
  <c r="A630" i="26" s="1"/>
  <c r="A631" i="26" s="1"/>
  <c r="A632" i="26" s="1"/>
  <c r="A633" i="26" s="1"/>
  <c r="A634" i="26" s="1"/>
  <c r="A635" i="26" s="1"/>
  <c r="A636" i="26" s="1"/>
  <c r="A637" i="26" s="1"/>
  <c r="A638" i="26" s="1"/>
  <c r="A639" i="26" s="1"/>
  <c r="A640" i="26" s="1"/>
  <c r="A641" i="26" s="1"/>
  <c r="A642" i="26" s="1"/>
  <c r="A643" i="26" s="1"/>
  <c r="A644" i="26" s="1"/>
  <c r="A645" i="26" s="1"/>
  <c r="A646" i="26" s="1"/>
  <c r="A647" i="26" s="1"/>
  <c r="A648" i="26" s="1"/>
  <c r="A649" i="26" s="1"/>
  <c r="A650" i="26" s="1"/>
  <c r="A651" i="26" s="1"/>
  <c r="A652" i="26" s="1"/>
  <c r="A653" i="26" s="1"/>
  <c r="A654" i="26" s="1"/>
  <c r="A655" i="26" s="1"/>
  <c r="A656" i="26" s="1"/>
  <c r="A657" i="26" s="1"/>
  <c r="A658" i="26" s="1"/>
  <c r="A659" i="26" s="1"/>
  <c r="A660" i="26" s="1"/>
  <c r="A661" i="26" s="1"/>
  <c r="A662" i="26" s="1"/>
  <c r="A663" i="26" s="1"/>
  <c r="A664" i="26" s="1"/>
  <c r="A665" i="26" s="1"/>
  <c r="A666" i="26" s="1"/>
  <c r="A667" i="26" s="1"/>
  <c r="A668" i="26" s="1"/>
  <c r="A669" i="26" s="1"/>
  <c r="A670" i="26" s="1"/>
  <c r="A671" i="26" s="1"/>
  <c r="A672" i="26" s="1"/>
  <c r="A673" i="26" s="1"/>
  <c r="A674" i="26" s="1"/>
  <c r="A675" i="26" s="1"/>
  <c r="A676" i="26" s="1"/>
  <c r="A677" i="26" s="1"/>
  <c r="A678" i="26" s="1"/>
  <c r="A679" i="26" s="1"/>
  <c r="A680" i="26" s="1"/>
  <c r="A681" i="26" s="1"/>
  <c r="A682" i="26" s="1"/>
  <c r="A683" i="26" s="1"/>
  <c r="A684" i="26" s="1"/>
  <c r="A685" i="26" s="1"/>
  <c r="A686" i="26" s="1"/>
  <c r="A687" i="26" s="1"/>
  <c r="A688" i="26" s="1"/>
  <c r="A689" i="26" s="1"/>
  <c r="A690" i="26" s="1"/>
  <c r="A691" i="26" s="1"/>
  <c r="A692" i="26" s="1"/>
  <c r="A693" i="26" s="1"/>
  <c r="A694" i="26" s="1"/>
  <c r="A695" i="26" s="1"/>
  <c r="A696" i="26" s="1"/>
  <c r="A697" i="26" s="1"/>
  <c r="A698" i="26" s="1"/>
  <c r="A699" i="26" s="1"/>
  <c r="A700" i="26" s="1"/>
  <c r="A701" i="26" s="1"/>
  <c r="A702" i="26" s="1"/>
  <c r="A703" i="26" s="1"/>
  <c r="A704" i="26" s="1"/>
  <c r="A705" i="26" s="1"/>
  <c r="A706" i="26" s="1"/>
  <c r="A707" i="26" s="1"/>
  <c r="A708" i="26" s="1"/>
  <c r="A709" i="26" s="1"/>
  <c r="A710" i="26" s="1"/>
  <c r="A711" i="26" s="1"/>
  <c r="A712" i="26" s="1"/>
  <c r="A713" i="26" s="1"/>
  <c r="A714" i="26" s="1"/>
  <c r="A715" i="26" s="1"/>
  <c r="A716" i="26" s="1"/>
  <c r="A717" i="26" s="1"/>
  <c r="A718" i="26" s="1"/>
  <c r="A719" i="26" s="1"/>
  <c r="A720" i="26" s="1"/>
  <c r="A721" i="26" s="1"/>
  <c r="A722" i="26" s="1"/>
  <c r="A723" i="26" s="1"/>
  <c r="A724" i="26" s="1"/>
  <c r="A725" i="26" s="1"/>
  <c r="A726" i="26" s="1"/>
  <c r="A727" i="26" s="1"/>
  <c r="A728" i="26" s="1"/>
  <c r="A729" i="26" s="1"/>
  <c r="A730" i="26" s="1"/>
  <c r="A731" i="26" s="1"/>
  <c r="A732" i="26" s="1"/>
  <c r="A733" i="26" s="1"/>
  <c r="A734" i="26" s="1"/>
  <c r="A735" i="26" s="1"/>
  <c r="A736" i="26" s="1"/>
  <c r="A737" i="26" s="1"/>
  <c r="A738" i="26" s="1"/>
  <c r="A739" i="26" s="1"/>
  <c r="A740" i="26" s="1"/>
  <c r="A741" i="26" s="1"/>
  <c r="A742" i="26" s="1"/>
  <c r="A743" i="26" s="1"/>
  <c r="A744" i="26" s="1"/>
  <c r="A745" i="26" s="1"/>
  <c r="A746" i="26" s="1"/>
  <c r="A747" i="26" s="1"/>
  <c r="A748" i="26" s="1"/>
  <c r="A749" i="26" s="1"/>
  <c r="A750" i="26" s="1"/>
  <c r="A751" i="26" s="1"/>
  <c r="A752" i="26" s="1"/>
  <c r="A753" i="26" s="1"/>
  <c r="A754" i="26" s="1"/>
  <c r="A755" i="26" s="1"/>
  <c r="A756" i="26" s="1"/>
  <c r="A757" i="26" s="1"/>
  <c r="A758" i="26" s="1"/>
  <c r="A759" i="26" s="1"/>
  <c r="A760" i="26" s="1"/>
  <c r="A761" i="26" s="1"/>
  <c r="A762" i="26" s="1"/>
  <c r="A763" i="26" s="1"/>
  <c r="A764" i="26" s="1"/>
  <c r="A765" i="26" s="1"/>
  <c r="A766" i="26" s="1"/>
  <c r="A767" i="26" s="1"/>
  <c r="A768" i="26" s="1"/>
  <c r="A769" i="26" s="1"/>
  <c r="A770" i="26" s="1"/>
  <c r="A771" i="26" s="1"/>
  <c r="A772" i="26" s="1"/>
  <c r="A773" i="26" s="1"/>
  <c r="A774" i="26" s="1"/>
  <c r="A775" i="26" s="1"/>
  <c r="A776" i="26" s="1"/>
  <c r="A777" i="26" s="1"/>
  <c r="A778" i="26" s="1"/>
  <c r="A779" i="26" s="1"/>
  <c r="A780" i="26" s="1"/>
  <c r="A781" i="26" s="1"/>
  <c r="A782" i="26" s="1"/>
  <c r="A783" i="26" s="1"/>
  <c r="A784" i="26" s="1"/>
  <c r="A785" i="26" s="1"/>
  <c r="A786" i="26" s="1"/>
  <c r="A787" i="26" s="1"/>
  <c r="A788" i="26" s="1"/>
  <c r="A789" i="26" s="1"/>
  <c r="A790" i="26" s="1"/>
  <c r="A791" i="26" s="1"/>
  <c r="A792" i="26" s="1"/>
  <c r="A793" i="26" s="1"/>
  <c r="A794" i="26" s="1"/>
  <c r="A795" i="26" s="1"/>
  <c r="A796" i="26" s="1"/>
  <c r="A797" i="26" s="1"/>
  <c r="A798" i="26" s="1"/>
  <c r="A799" i="26" s="1"/>
  <c r="A800" i="26" s="1"/>
  <c r="A801" i="26" s="1"/>
  <c r="A802" i="26" s="1"/>
  <c r="A803" i="26" s="1"/>
  <c r="A804" i="26" s="1"/>
  <c r="A805" i="26" s="1"/>
  <c r="A806" i="26" s="1"/>
  <c r="A807" i="26" s="1"/>
  <c r="A808" i="26" s="1"/>
  <c r="A809" i="26" s="1"/>
  <c r="A810" i="26" s="1"/>
  <c r="A811" i="26" s="1"/>
  <c r="A812" i="26" s="1"/>
  <c r="A813" i="26" s="1"/>
  <c r="A814" i="26" s="1"/>
  <c r="A815" i="26" s="1"/>
  <c r="A816" i="26" s="1"/>
  <c r="A817" i="26" s="1"/>
  <c r="A818" i="26" s="1"/>
  <c r="A819" i="26" s="1"/>
  <c r="A820" i="26" s="1"/>
  <c r="A821" i="26" s="1"/>
  <c r="A822" i="26" s="1"/>
  <c r="A823" i="26" s="1"/>
  <c r="A824" i="26" s="1"/>
  <c r="A825" i="26" s="1"/>
  <c r="A826" i="26" s="1"/>
  <c r="A827" i="26" s="1"/>
  <c r="A828" i="26" s="1"/>
  <c r="A829" i="26" s="1"/>
  <c r="A830" i="26" s="1"/>
  <c r="A831" i="26" s="1"/>
  <c r="A832" i="26" s="1"/>
  <c r="A833" i="26" s="1"/>
  <c r="A834" i="26" s="1"/>
  <c r="A835" i="26" s="1"/>
  <c r="A836" i="26" s="1"/>
  <c r="A837" i="26" s="1"/>
  <c r="A838" i="26" s="1"/>
  <c r="A839" i="26" s="1"/>
  <c r="A840" i="26" s="1"/>
  <c r="A841" i="26" s="1"/>
  <c r="A842" i="26" s="1"/>
  <c r="A843" i="26" s="1"/>
  <c r="A844" i="26" s="1"/>
  <c r="A845" i="26" s="1"/>
  <c r="A846" i="26" s="1"/>
  <c r="A847" i="26" s="1"/>
  <c r="A848" i="26" s="1"/>
  <c r="A849" i="26" s="1"/>
  <c r="A850" i="26" s="1"/>
  <c r="A851" i="26" s="1"/>
  <c r="A852" i="26" s="1"/>
  <c r="A853" i="26" s="1"/>
  <c r="A854" i="26" s="1"/>
  <c r="A855" i="26" s="1"/>
  <c r="A856" i="26" s="1"/>
  <c r="A857" i="26" s="1"/>
  <c r="A858" i="26" s="1"/>
  <c r="A859" i="26" s="1"/>
  <c r="A860" i="26" s="1"/>
  <c r="A861" i="26" s="1"/>
  <c r="A862" i="26" s="1"/>
  <c r="A863" i="26" s="1"/>
  <c r="A864" i="26" s="1"/>
  <c r="A865" i="26" s="1"/>
  <c r="A866" i="26" s="1"/>
  <c r="A867" i="26" s="1"/>
  <c r="A868" i="26" s="1"/>
  <c r="A869" i="26" s="1"/>
  <c r="A870" i="26" s="1"/>
  <c r="A871" i="26" s="1"/>
  <c r="A872" i="26" s="1"/>
  <c r="A873" i="26" s="1"/>
  <c r="A874" i="26" s="1"/>
  <c r="A875" i="26" s="1"/>
  <c r="A876" i="26" s="1"/>
  <c r="A877" i="26" s="1"/>
  <c r="A878" i="26" s="1"/>
  <c r="A879" i="26" s="1"/>
  <c r="A880" i="26" s="1"/>
  <c r="A881" i="26" s="1"/>
  <c r="A882" i="26" s="1"/>
  <c r="A883" i="26" s="1"/>
  <c r="A884" i="26" s="1"/>
  <c r="A885" i="26" s="1"/>
  <c r="A886" i="26" s="1"/>
  <c r="A887" i="26" s="1"/>
  <c r="A888" i="26" s="1"/>
  <c r="A889" i="26" s="1"/>
  <c r="A890" i="26" s="1"/>
  <c r="A891" i="26" s="1"/>
  <c r="A892" i="26" s="1"/>
  <c r="A893" i="26" s="1"/>
  <c r="A894" i="26" s="1"/>
  <c r="A895" i="26" s="1"/>
  <c r="A896" i="26" s="1"/>
  <c r="A897" i="26" s="1"/>
  <c r="A898" i="26" s="1"/>
  <c r="A899" i="26" s="1"/>
  <c r="A900" i="26" s="1"/>
  <c r="A901" i="26" s="1"/>
  <c r="A902" i="26" s="1"/>
  <c r="A903" i="26" s="1"/>
  <c r="A904" i="26" s="1"/>
  <c r="A905" i="26" s="1"/>
  <c r="A906" i="26" s="1"/>
  <c r="A907" i="26" s="1"/>
  <c r="A908" i="26" s="1"/>
  <c r="A909" i="26" s="1"/>
  <c r="A910" i="26" s="1"/>
  <c r="A911" i="26" s="1"/>
  <c r="A912" i="26" s="1"/>
  <c r="A913" i="26" s="1"/>
  <c r="A914" i="26" s="1"/>
  <c r="A915" i="26" s="1"/>
  <c r="A916" i="26" s="1"/>
  <c r="A917" i="26" s="1"/>
  <c r="A918" i="26" s="1"/>
  <c r="A919" i="26" s="1"/>
  <c r="A920" i="26" s="1"/>
  <c r="A921" i="26" s="1"/>
  <c r="A922" i="26" s="1"/>
  <c r="A923" i="26" s="1"/>
  <c r="A924" i="26" s="1"/>
  <c r="A925" i="26" s="1"/>
  <c r="A926" i="26" s="1"/>
  <c r="A927" i="26" s="1"/>
  <c r="A928" i="26" s="1"/>
  <c r="A929" i="26" s="1"/>
  <c r="A930" i="26" s="1"/>
  <c r="A931" i="26" s="1"/>
  <c r="A932" i="26" s="1"/>
  <c r="A933" i="26" s="1"/>
  <c r="A934" i="26" s="1"/>
  <c r="A935" i="26" s="1"/>
  <c r="A936" i="26" s="1"/>
  <c r="A937" i="26" s="1"/>
  <c r="A938" i="26" s="1"/>
  <c r="A939" i="26" s="1"/>
  <c r="A940" i="26" s="1"/>
  <c r="A941" i="26" s="1"/>
  <c r="A942" i="26" s="1"/>
  <c r="A943" i="26" s="1"/>
  <c r="A944" i="26" s="1"/>
  <c r="A945" i="26" s="1"/>
  <c r="A946" i="26" s="1"/>
  <c r="A947" i="26" s="1"/>
  <c r="A948" i="26" s="1"/>
  <c r="A949" i="26" s="1"/>
  <c r="A950" i="26" s="1"/>
  <c r="A951" i="26" s="1"/>
  <c r="A952" i="26" s="1"/>
  <c r="A953" i="26" s="1"/>
  <c r="A954" i="26" s="1"/>
  <c r="A955" i="26" s="1"/>
  <c r="A956" i="26" s="1"/>
  <c r="A957" i="26" s="1"/>
  <c r="A958" i="26" s="1"/>
  <c r="A959" i="26" s="1"/>
  <c r="A960" i="26" s="1"/>
  <c r="A961" i="26" s="1"/>
  <c r="A962" i="26" s="1"/>
  <c r="A963" i="26" s="1"/>
  <c r="A964" i="26" s="1"/>
  <c r="A965" i="26" s="1"/>
  <c r="A966" i="26" s="1"/>
  <c r="A967" i="26" s="1"/>
  <c r="A968" i="26" s="1"/>
  <c r="A969" i="26" s="1"/>
  <c r="A970" i="26" s="1"/>
  <c r="A971" i="26" s="1"/>
  <c r="A972" i="26" s="1"/>
  <c r="A973" i="26" s="1"/>
  <c r="A974" i="26" s="1"/>
  <c r="A975" i="26" s="1"/>
  <c r="A976" i="26" s="1"/>
  <c r="A977" i="26" s="1"/>
  <c r="A978" i="26" s="1"/>
  <c r="F391" i="26"/>
  <c r="F390" i="26"/>
  <c r="F389" i="26" s="1"/>
  <c r="F388" i="26"/>
  <c r="F387" i="26" s="1"/>
  <c r="F520" i="26"/>
  <c r="F519" i="26" s="1"/>
  <c r="F518" i="26"/>
  <c r="F640" i="26"/>
  <c r="F639" i="26"/>
  <c r="F638" i="26" s="1"/>
  <c r="F637" i="26" s="1"/>
  <c r="F645" i="26"/>
  <c r="F644" i="26"/>
  <c r="F643" i="26" s="1"/>
  <c r="F642" i="26"/>
  <c r="F681" i="26"/>
  <c r="F680" i="26"/>
  <c r="F679" i="26" s="1"/>
  <c r="F678" i="26" s="1"/>
  <c r="F677" i="26" s="1"/>
  <c r="F707" i="26"/>
  <c r="F706" i="26" s="1"/>
  <c r="F705" i="26" s="1"/>
  <c r="F704" i="26" s="1"/>
  <c r="F703" i="26"/>
  <c r="F749" i="26"/>
  <c r="F748" i="26"/>
  <c r="F747" i="26" s="1"/>
  <c r="F753" i="26"/>
  <c r="F752" i="26" s="1"/>
  <c r="F751" i="26"/>
  <c r="F223" i="26"/>
  <c r="F222" i="26"/>
  <c r="F221" i="26" s="1"/>
  <c r="F219" i="26"/>
  <c r="F218" i="26" s="1"/>
  <c r="F217" i="26"/>
  <c r="F216" i="26" s="1"/>
  <c r="F215" i="26" s="1"/>
  <c r="F205" i="26"/>
  <c r="F204" i="26"/>
  <c r="F203" i="26" s="1"/>
  <c r="F202" i="26" s="1"/>
  <c r="F200" i="26"/>
  <c r="F199" i="26" s="1"/>
  <c r="F198" i="26"/>
  <c r="F197" i="26" s="1"/>
  <c r="F186" i="26" s="1"/>
  <c r="F184" i="26"/>
  <c r="F183" i="26" s="1"/>
  <c r="F182" i="26"/>
  <c r="F180" i="26"/>
  <c r="F179" i="26"/>
  <c r="F178" i="26" s="1"/>
  <c r="F177" i="26" s="1"/>
  <c r="F166" i="26" s="1"/>
  <c r="F141" i="26"/>
  <c r="F140" i="26" s="1"/>
  <c r="F139" i="26"/>
  <c r="F134" i="26" s="1"/>
  <c r="F132" i="26"/>
  <c r="F131" i="26"/>
  <c r="F130" i="26" s="1"/>
  <c r="F125" i="26" s="1"/>
  <c r="F106" i="26"/>
  <c r="F105" i="26" s="1"/>
  <c r="F104" i="26"/>
  <c r="F81" i="26"/>
  <c r="F80" i="26"/>
  <c r="F79" i="26" s="1"/>
  <c r="F77" i="26"/>
  <c r="F76" i="26" s="1"/>
  <c r="F75" i="26"/>
  <c r="F74" i="26" s="1"/>
  <c r="F72" i="26"/>
  <c r="F71" i="26"/>
  <c r="F70" i="26" s="1"/>
  <c r="A16" i="9"/>
  <c r="A17" i="9" s="1"/>
  <c r="F485" i="26"/>
  <c r="F484" i="26" s="1"/>
  <c r="F483" i="26" s="1"/>
  <c r="F482" i="26" s="1"/>
  <c r="F385" i="26"/>
  <c r="F384" i="26" s="1"/>
  <c r="F383" i="26" s="1"/>
  <c r="F382" i="26" s="1"/>
  <c r="F381" i="26"/>
  <c r="F529" i="26"/>
  <c r="F528" i="26"/>
  <c r="F527" i="26" s="1"/>
  <c r="F522" i="26" s="1"/>
  <c r="F590" i="26"/>
  <c r="F589" i="26" s="1"/>
  <c r="F916" i="26"/>
  <c r="F915" i="26" s="1"/>
  <c r="F914" i="26" s="1"/>
  <c r="F763" i="26"/>
  <c r="F762" i="26" s="1"/>
  <c r="F761" i="26" s="1"/>
  <c r="F596" i="26"/>
  <c r="F595" i="26"/>
  <c r="F594" i="26" s="1"/>
  <c r="F68" i="26"/>
  <c r="F67" i="26" s="1"/>
  <c r="F66" i="26" s="1"/>
  <c r="F65" i="26" s="1"/>
  <c r="F902" i="26"/>
  <c r="F901" i="26" s="1"/>
  <c r="F900" i="26" s="1"/>
  <c r="F650" i="26"/>
  <c r="F649" i="26" s="1"/>
  <c r="F648" i="26"/>
  <c r="F647" i="26" s="1"/>
  <c r="F801" i="26"/>
  <c r="F800" i="26" s="1"/>
  <c r="F799" i="26"/>
  <c r="F351" i="26"/>
  <c r="F350" i="26" s="1"/>
  <c r="F349" i="26" s="1"/>
  <c r="F693" i="26"/>
  <c r="F692" i="26"/>
  <c r="F691" i="26" s="1"/>
  <c r="F417" i="26"/>
  <c r="F416" i="26" s="1"/>
  <c r="F415" i="26" s="1"/>
  <c r="F414" i="26" s="1"/>
  <c r="F360" i="26"/>
  <c r="F359" i="26" s="1"/>
  <c r="F358" i="26" s="1"/>
  <c r="F95" i="26"/>
  <c r="F94" i="26"/>
  <c r="F93" i="26" s="1"/>
  <c r="F557" i="26"/>
  <c r="F556" i="26" s="1"/>
  <c r="F555" i="26" s="1"/>
  <c r="F550" i="26" s="1"/>
  <c r="F209" i="26"/>
  <c r="F208" i="26"/>
  <c r="F207" i="26" s="1"/>
  <c r="F829" i="26"/>
  <c r="F828" i="26" s="1"/>
  <c r="F827" i="26" s="1"/>
  <c r="F826" i="26" s="1"/>
  <c r="F285" i="26"/>
  <c r="F284" i="26" s="1"/>
  <c r="F283" i="26" s="1"/>
  <c r="F278" i="26" s="1"/>
  <c r="F515" i="26"/>
  <c r="F514" i="26" s="1"/>
  <c r="F513" i="26" s="1"/>
  <c r="F342" i="26"/>
  <c r="F341" i="26" s="1"/>
  <c r="F340" i="26"/>
  <c r="F339" i="26" s="1"/>
  <c r="F281" i="26"/>
  <c r="F280" i="26" s="1"/>
  <c r="F279" i="26"/>
  <c r="F305" i="26"/>
  <c r="F304" i="26" s="1"/>
  <c r="F303" i="26"/>
  <c r="F421" i="26"/>
  <c r="F420" i="26" s="1"/>
  <c r="F419" i="26"/>
  <c r="F728" i="26"/>
  <c r="F727" i="26"/>
  <c r="F726" i="26" s="1"/>
  <c r="F725" i="26" s="1"/>
  <c r="E26" i="1"/>
  <c r="E25" i="1" s="1"/>
  <c r="F27" i="1"/>
  <c r="F26" i="1" s="1"/>
  <c r="F25" i="1" s="1"/>
  <c r="F29" i="1"/>
  <c r="G65" i="60"/>
  <c r="G64" i="60"/>
  <c r="G75" i="60"/>
  <c r="G74" i="60"/>
  <c r="D22" i="9" s="1"/>
  <c r="A18" i="9"/>
  <c r="A20" i="9" s="1"/>
  <c r="A22" i="9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19" i="9"/>
  <c r="A21" i="9" s="1"/>
  <c r="F944" i="26"/>
  <c r="F943" i="26" s="1"/>
  <c r="F942" i="26"/>
  <c r="F941" i="26" s="1"/>
  <c r="F543" i="26"/>
  <c r="F542" i="26" s="1"/>
  <c r="F541" i="26" s="1"/>
  <c r="F540" i="26" s="1"/>
  <c r="F577" i="26"/>
  <c r="F576" i="26" s="1"/>
  <c r="F575" i="26" s="1"/>
  <c r="F574" i="26" s="1"/>
  <c r="F301" i="26"/>
  <c r="F300" i="26" s="1"/>
  <c r="F299" i="26" s="1"/>
  <c r="F298" i="26" s="1"/>
  <c r="F562" i="26"/>
  <c r="F561" i="26" s="1"/>
  <c r="F560" i="26" s="1"/>
  <c r="F559" i="26" s="1"/>
  <c r="M84" i="58"/>
  <c r="M83" i="58" s="1"/>
  <c r="L51" i="58"/>
  <c r="L84" i="58"/>
  <c r="L83" i="58" s="1"/>
  <c r="L103" i="58"/>
  <c r="G756" i="60"/>
  <c r="G732" i="60"/>
  <c r="G82" i="60"/>
  <c r="G519" i="60"/>
  <c r="G506" i="60" s="1"/>
  <c r="G505" i="60"/>
  <c r="G504" i="60" s="1"/>
  <c r="G456" i="60"/>
  <c r="G758" i="60"/>
  <c r="G40" i="60"/>
  <c r="G39" i="60" s="1"/>
  <c r="G38" i="60" s="1"/>
  <c r="G734" i="60"/>
  <c r="G446" i="60"/>
  <c r="G530" i="60"/>
  <c r="G526" i="60" s="1"/>
  <c r="G81" i="60"/>
  <c r="G80" i="60"/>
  <c r="G79" i="60" s="1"/>
  <c r="G178" i="60"/>
  <c r="G177" i="60"/>
  <c r="G176" i="60" s="1"/>
  <c r="G349" i="60"/>
  <c r="G280" i="60"/>
  <c r="G270" i="60" s="1"/>
  <c r="G269" i="60"/>
  <c r="G268" i="60" s="1"/>
  <c r="D59" i="9" s="1"/>
  <c r="G535" i="60"/>
  <c r="G549" i="60"/>
  <c r="G542" i="60" s="1"/>
  <c r="G366" i="60"/>
  <c r="G717" i="60"/>
  <c r="G710" i="60"/>
  <c r="G709" i="60" s="1"/>
  <c r="G708" i="60"/>
  <c r="D20" i="9" s="1"/>
  <c r="G745" i="60"/>
  <c r="G744" i="60" s="1"/>
  <c r="G348" i="60"/>
  <c r="G347" i="60" s="1"/>
  <c r="G346" i="60" s="1"/>
  <c r="G101" i="60"/>
  <c r="G100" i="60" s="1"/>
  <c r="G309" i="60"/>
  <c r="G87" i="60"/>
  <c r="G222" i="60"/>
  <c r="G638" i="60"/>
  <c r="G204" i="60"/>
  <c r="G334" i="60"/>
  <c r="G333" i="60" s="1"/>
  <c r="G30" i="60"/>
  <c r="F823" i="26"/>
  <c r="F822" i="26" s="1"/>
  <c r="F817" i="26" s="1"/>
  <c r="F465" i="26"/>
  <c r="F464" i="26" s="1"/>
  <c r="F463" i="26" s="1"/>
  <c r="F241" i="26"/>
  <c r="F240" i="26"/>
  <c r="F239" i="26" s="1"/>
  <c r="F85" i="26"/>
  <c r="F84" i="26" s="1"/>
  <c r="F83" i="26" s="1"/>
  <c r="F603" i="26"/>
  <c r="E26" i="9"/>
  <c r="F913" i="26"/>
  <c r="F459" i="26"/>
  <c r="F458" i="26" s="1"/>
  <c r="E35" i="9"/>
  <c r="F38" i="26"/>
  <c r="F37" i="26" s="1"/>
  <c r="F36" i="26" s="1"/>
  <c r="F755" i="26"/>
  <c r="F810" i="26"/>
  <c r="F809" i="26" s="1"/>
  <c r="F808" i="26"/>
  <c r="F807" i="26" s="1"/>
  <c r="F258" i="26"/>
  <c r="F257" i="26"/>
  <c r="F256" i="26" s="1"/>
  <c r="F112" i="26"/>
  <c r="F663" i="26"/>
  <c r="F766" i="26"/>
  <c r="F50" i="26"/>
  <c r="F49" i="26"/>
  <c r="F48" i="26" s="1"/>
  <c r="F101" i="26"/>
  <c r="F100" i="26" s="1"/>
  <c r="F99" i="26"/>
  <c r="G473" i="60"/>
  <c r="G156" i="60"/>
  <c r="G136" i="60"/>
  <c r="G135" i="60" s="1"/>
  <c r="G134" i="60" s="1"/>
  <c r="D31" i="9" s="1"/>
  <c r="G149" i="60"/>
  <c r="G148" i="60" s="1"/>
  <c r="G143" i="60" s="1"/>
  <c r="G481" i="60"/>
  <c r="G690" i="60"/>
  <c r="G689" i="60" s="1"/>
  <c r="G688" i="60"/>
  <c r="G687" i="60" s="1"/>
  <c r="G289" i="60"/>
  <c r="G129" i="60"/>
  <c r="G128" i="60"/>
  <c r="G127" i="60" s="1"/>
  <c r="G672" i="60"/>
  <c r="G671" i="60" s="1"/>
  <c r="D39" i="9"/>
  <c r="G765" i="60"/>
  <c r="G764" i="60"/>
  <c r="G763" i="60" s="1"/>
  <c r="D63" i="9" s="1"/>
  <c r="E58" i="9"/>
  <c r="F58" i="9"/>
  <c r="F588" i="26"/>
  <c r="F587" i="26" s="1"/>
  <c r="F586" i="26"/>
  <c r="E62" i="9"/>
  <c r="F394" i="26"/>
  <c r="F480" i="26"/>
  <c r="F479" i="26"/>
  <c r="F478" i="26" s="1"/>
  <c r="F475" i="26" s="1"/>
  <c r="F474" i="26" s="1"/>
  <c r="F62" i="9"/>
  <c r="F795" i="26"/>
  <c r="F794" i="26" s="1"/>
  <c r="F793" i="26"/>
  <c r="F792" i="26" s="1"/>
  <c r="F600" i="26"/>
  <c r="F599" i="26"/>
  <c r="F598" i="26" s="1"/>
  <c r="F593" i="26"/>
  <c r="F592" i="26" s="1"/>
  <c r="G653" i="60"/>
  <c r="G652" i="60"/>
  <c r="G651" i="60" s="1"/>
  <c r="D33" i="9"/>
  <c r="F146" i="26"/>
  <c r="F145" i="26"/>
  <c r="F144" i="26" s="1"/>
  <c r="F454" i="26"/>
  <c r="F453" i="26" s="1"/>
  <c r="F452" i="26"/>
  <c r="F451" i="26" s="1"/>
  <c r="K84" i="58"/>
  <c r="K83" i="58" s="1"/>
  <c r="G17" i="60"/>
  <c r="D17" i="9" s="1"/>
  <c r="G118" i="60"/>
  <c r="G117" i="60"/>
  <c r="D28" i="9" s="1"/>
  <c r="G661" i="60"/>
  <c r="G660" i="60" s="1"/>
  <c r="G659" i="60"/>
  <c r="M103" i="58"/>
  <c r="M104" i="58"/>
  <c r="G423" i="60"/>
  <c r="K75" i="58"/>
  <c r="K71" i="58" s="1"/>
  <c r="M75" i="58"/>
  <c r="G241" i="60"/>
  <c r="G565" i="60"/>
  <c r="G554" i="60" s="1"/>
  <c r="M71" i="58"/>
  <c r="M52" i="58"/>
  <c r="M51" i="58"/>
  <c r="G259" i="60"/>
  <c r="G428" i="60"/>
  <c r="G601" i="60"/>
  <c r="D45" i="9"/>
  <c r="D41" i="9"/>
  <c r="D40" i="9" s="1"/>
  <c r="D38" i="9"/>
  <c r="G707" i="60"/>
  <c r="G16" i="60"/>
  <c r="G15" i="60" s="1"/>
  <c r="G14" i="60" s="1"/>
  <c r="G99" i="60"/>
  <c r="G126" i="60"/>
  <c r="D23" i="9"/>
  <c r="G525" i="60"/>
  <c r="G524" i="60" s="1"/>
  <c r="F35" i="9"/>
  <c r="G257" i="60"/>
  <c r="D57" i="9" s="1"/>
  <c r="G258" i="60"/>
  <c r="E48" i="9"/>
  <c r="D51" i="9"/>
  <c r="F15" i="9"/>
  <c r="F26" i="9"/>
  <c r="F48" i="9"/>
  <c r="E29" i="9"/>
  <c r="F473" i="26"/>
  <c r="D24" i="9"/>
  <c r="F53" i="9"/>
  <c r="E53" i="9"/>
  <c r="F585" i="26"/>
  <c r="E42" i="9"/>
  <c r="G415" i="60"/>
  <c r="G414" i="60" s="1"/>
  <c r="G413" i="60" s="1"/>
  <c r="D50" i="9" s="1"/>
  <c r="G125" i="60"/>
  <c r="D30" i="9"/>
  <c r="G98" i="60"/>
  <c r="D27" i="9"/>
  <c r="D26" i="9"/>
  <c r="E66" i="9"/>
  <c r="F42" i="9"/>
  <c r="F29" i="9"/>
  <c r="F66" i="9"/>
  <c r="A40" i="9" l="1"/>
  <c r="A41" i="9" s="1"/>
  <c r="A38" i="9"/>
  <c r="A39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F492" i="26"/>
  <c r="F328" i="26"/>
  <c r="A108" i="58"/>
  <c r="A106" i="58"/>
  <c r="D37" i="9"/>
  <c r="D35" i="9" s="1"/>
  <c r="G658" i="60"/>
  <c r="F143" i="26"/>
  <c r="F746" i="26"/>
  <c r="F735" i="26" s="1"/>
  <c r="K35" i="58"/>
  <c r="M35" i="58"/>
  <c r="M15" i="58" s="1"/>
  <c r="M111" i="58" s="1"/>
  <c r="M26" i="58"/>
  <c r="M25" i="58" s="1"/>
  <c r="G762" i="60"/>
  <c r="G706" i="60" s="1"/>
  <c r="F98" i="26"/>
  <c r="F652" i="26"/>
  <c r="F457" i="26"/>
  <c r="F439" i="26" s="1"/>
  <c r="F393" i="26" s="1"/>
  <c r="D16" i="9"/>
  <c r="G29" i="60"/>
  <c r="G175" i="60"/>
  <c r="G174" i="60"/>
  <c r="F292" i="26"/>
  <c r="F798" i="26"/>
  <c r="F636" i="26"/>
  <c r="F635" i="26" s="1"/>
  <c r="F851" i="26"/>
  <c r="F956" i="26"/>
  <c r="L71" i="58"/>
  <c r="L15" i="58" s="1"/>
  <c r="L111" i="58" s="1"/>
  <c r="F690" i="26"/>
  <c r="F684" i="26" s="1"/>
  <c r="F353" i="26"/>
  <c r="K26" i="58"/>
  <c r="K25" i="58" s="1"/>
  <c r="K15" i="58" s="1"/>
  <c r="K111" i="58" s="1"/>
  <c r="D24" i="1" s="1"/>
  <c r="G302" i="60"/>
  <c r="G288" i="60" s="1"/>
  <c r="G287" i="60" s="1"/>
  <c r="G55" i="60"/>
  <c r="G52" i="60" s="1"/>
  <c r="G45" i="60" s="1"/>
  <c r="G37" i="60" s="1"/>
  <c r="D18" i="9" s="1"/>
  <c r="G212" i="60"/>
  <c r="G211" i="60" s="1"/>
  <c r="G217" i="60"/>
  <c r="G216" i="60" s="1"/>
  <c r="G228" i="60"/>
  <c r="G227" i="60" s="1"/>
  <c r="G322" i="60"/>
  <c r="G319" i="60" s="1"/>
  <c r="G328" i="60"/>
  <c r="G327" i="60" s="1"/>
  <c r="G387" i="60"/>
  <c r="G386" i="60" s="1"/>
  <c r="G399" i="60"/>
  <c r="G398" i="60" s="1"/>
  <c r="G403" i="60"/>
  <c r="G402" i="60" s="1"/>
  <c r="G401" i="60" s="1"/>
  <c r="F25" i="26"/>
  <c r="F24" i="26" s="1"/>
  <c r="F23" i="26" s="1"/>
  <c r="F22" i="26" s="1"/>
  <c r="F21" i="26" s="1"/>
  <c r="F59" i="26"/>
  <c r="F58" i="26" s="1"/>
  <c r="F57" i="26" s="1"/>
  <c r="F56" i="26" s="1"/>
  <c r="F55" i="26" s="1"/>
  <c r="F92" i="26"/>
  <c r="F91" i="26" s="1"/>
  <c r="F90" i="26" s="1"/>
  <c r="F89" i="26" s="1"/>
  <c r="F88" i="26" s="1"/>
  <c r="F15" i="26" s="1"/>
  <c r="F14" i="26" s="1"/>
  <c r="F153" i="26"/>
  <c r="F152" i="26" s="1"/>
  <c r="F151" i="26" s="1"/>
  <c r="F150" i="26" s="1"/>
  <c r="F267" i="26"/>
  <c r="F266" i="26" s="1"/>
  <c r="F265" i="26" s="1"/>
  <c r="F264" i="26" s="1"/>
  <c r="F263" i="26" s="1"/>
  <c r="F238" i="26" s="1"/>
  <c r="F376" i="26"/>
  <c r="F375" i="26" s="1"/>
  <c r="F374" i="26" s="1"/>
  <c r="F373" i="26" s="1"/>
  <c r="F624" i="26"/>
  <c r="F623" i="26" s="1"/>
  <c r="F622" i="26" s="1"/>
  <c r="F621" i="26" s="1"/>
  <c r="F620" i="26" s="1"/>
  <c r="F614" i="26" s="1"/>
  <c r="F602" i="26" s="1"/>
  <c r="F698" i="26"/>
  <c r="F697" i="26" s="1"/>
  <c r="F696" i="26" s="1"/>
  <c r="F695" i="26" s="1"/>
  <c r="F734" i="26"/>
  <c r="F733" i="26" s="1"/>
  <c r="F732" i="26" s="1"/>
  <c r="F731" i="26" s="1"/>
  <c r="F730" i="26" s="1"/>
  <c r="F709" i="26" s="1"/>
  <c r="F835" i="26"/>
  <c r="F834" i="26" s="1"/>
  <c r="F833" i="26" s="1"/>
  <c r="F832" i="26" s="1"/>
  <c r="F831" i="26" s="1"/>
  <c r="F973" i="26"/>
  <c r="F972" i="26" s="1"/>
  <c r="F971" i="26" s="1"/>
  <c r="F970" i="26" s="1"/>
  <c r="F969" i="26" s="1"/>
  <c r="G77" i="60"/>
  <c r="G452" i="60"/>
  <c r="G451" i="60" s="1"/>
  <c r="G439" i="60" s="1"/>
  <c r="G438" i="60" s="1"/>
  <c r="G437" i="60" s="1"/>
  <c r="G491" i="60"/>
  <c r="G488" i="60" s="1"/>
  <c r="G463" i="60" s="1"/>
  <c r="G462" i="60" s="1"/>
  <c r="G461" i="60" s="1"/>
  <c r="D44" i="9" s="1"/>
  <c r="G574" i="60"/>
  <c r="G573" i="60" s="1"/>
  <c r="G572" i="60" s="1"/>
  <c r="G541" i="60" s="1"/>
  <c r="G540" i="60" s="1"/>
  <c r="D47" i="9" s="1"/>
  <c r="G594" i="60"/>
  <c r="G591" i="60" s="1"/>
  <c r="G581" i="60" s="1"/>
  <c r="G580" i="60" s="1"/>
  <c r="G579" i="60" s="1"/>
  <c r="G603" i="60"/>
  <c r="G602" i="60" s="1"/>
  <c r="G616" i="60"/>
  <c r="G615" i="60" s="1"/>
  <c r="G611" i="60" s="1"/>
  <c r="G610" i="60" s="1"/>
  <c r="G609" i="60" s="1"/>
  <c r="G608" i="60" s="1"/>
  <c r="G636" i="60"/>
  <c r="G635" i="60" s="1"/>
  <c r="G625" i="60" s="1"/>
  <c r="G624" i="60" s="1"/>
  <c r="G623" i="60" s="1"/>
  <c r="G774" i="60"/>
  <c r="G773" i="60" s="1"/>
  <c r="G772" i="60" s="1"/>
  <c r="D64" i="9" s="1"/>
  <c r="D62" i="9" s="1"/>
  <c r="G776" i="60"/>
  <c r="G775" i="60" s="1"/>
  <c r="G255" i="60"/>
  <c r="G254" i="60" s="1"/>
  <c r="G253" i="60" s="1"/>
  <c r="G622" i="60" l="1"/>
  <c r="D32" i="9"/>
  <c r="D29" i="9" s="1"/>
  <c r="D23" i="1"/>
  <c r="D22" i="1" s="1"/>
  <c r="D21" i="1" s="1"/>
  <c r="F683" i="26"/>
  <c r="D43" i="9"/>
  <c r="G436" i="60"/>
  <c r="G191" i="60"/>
  <c r="G190" i="60" s="1"/>
  <c r="G184" i="60" s="1"/>
  <c r="D15" i="9"/>
  <c r="G251" i="60"/>
  <c r="G252" i="60"/>
  <c r="G607" i="60"/>
  <c r="G578" i="60"/>
  <c r="D55" i="9"/>
  <c r="F372" i="26"/>
  <c r="F371" i="26"/>
  <c r="F237" i="26" s="1"/>
  <c r="G379" i="60"/>
  <c r="G365" i="60" s="1"/>
  <c r="G364" i="60" s="1"/>
  <c r="G318" i="60"/>
  <c r="G317" i="60" s="1"/>
  <c r="G316" i="60" s="1"/>
  <c r="D61" i="9" s="1"/>
  <c r="D60" i="9"/>
  <c r="G267" i="60"/>
  <c r="F797" i="26"/>
  <c r="G28" i="60"/>
  <c r="A109" i="58"/>
  <c r="A107" i="58"/>
  <c r="A110" i="58" s="1"/>
  <c r="D49" i="9" l="1"/>
  <c r="D48" i="9" s="1"/>
  <c r="G363" i="60"/>
  <c r="G345" i="60" s="1"/>
  <c r="G435" i="60"/>
  <c r="D58" i="9"/>
  <c r="D53" i="9"/>
  <c r="D56" i="9"/>
  <c r="G239" i="60"/>
  <c r="D46" i="9"/>
  <c r="G183" i="60"/>
  <c r="G27" i="60" s="1"/>
  <c r="G791" i="60" s="1"/>
  <c r="D42" i="9"/>
  <c r="D66" i="9" s="1"/>
  <c r="D28" i="1" s="1"/>
  <c r="D27" i="1" l="1"/>
  <c r="D26" i="1" s="1"/>
  <c r="D25" i="1" s="1"/>
  <c r="D20" i="1"/>
  <c r="D29" i="1" s="1"/>
</calcChain>
</file>

<file path=xl/sharedStrings.xml><?xml version="1.0" encoding="utf-8"?>
<sst xmlns="http://schemas.openxmlformats.org/spreadsheetml/2006/main" count="7784" uniqueCount="930">
  <si>
    <t>Проведение мероприятий, направленных на укрепление МТБ учреждений культуры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</si>
  <si>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8510081020</t>
  </si>
  <si>
    <t>06200S1020</t>
  </si>
  <si>
    <t>Содержание межпоселенческих  дорог  за счет муниципального дорожного фонда Большемуртинского района в рамках непрограммных расходов отдельных органов исполнительной власти</t>
  </si>
  <si>
    <t>Софинансирование.Содержание межпоселенческих  дорог  за счет муниципального дорожного фонда Большемуртинского района в рамках подпрограммы «Осуществление дорожной деятельности»  муниципальной программы Большемуртинского района «Развитие транспортной системы Большемуртинского района»</t>
  </si>
  <si>
    <t>Софинансирование. Содержание межпоселенческих  дорог  за счет муниципального дорожного фонда Большемуртинского района в рамках подпрограммы «Осуществление дорожной деятельности»  муниципальной программы Большемуртинского района «Развитие транспортной системы Большемуртинского района»</t>
  </si>
  <si>
    <t>Обеспечение развития и укрепления материально-технической базы домов культуры в населенных пуктах с числом жителей до 50 тыс. чел за счет средств местного бюджета 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</si>
  <si>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«Обеспечение реализации программы»  муниципальной программы Большемуртинского района «Развитие жилищно-коммунального хозяйства и строительства Большемуртинского района»</t>
  </si>
  <si>
    <t>Расходы за счет средств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образования» Муниципальной программы Большемуртинского района «Развитие образования  Большемуртинского района»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</si>
  <si>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</t>
  </si>
  <si>
    <t xml:space="preserve">Расходы  за счет средств субвенции 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 в рамках подпрограммы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 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</si>
  <si>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Большемуртинского района «Развитие образования  Большемуртинскогого района»</t>
  </si>
  <si>
    <t>Муниципальная программа Большемуртинского района «Развитие  образования Большемуртинского района»</t>
  </si>
  <si>
    <t>Руководство и управление в сфере установленных функций органов государственной власти в рамках подпрограммы «Обеспечение реализации муниципальной программы и прочие мероприятия»  муниципальной программы Большемуртинского района «Развитие образования Большемуртинского района»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</si>
  <si>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Большемуртинского района «Развитие  образования Большемуртинского района»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</si>
  <si>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за счет средств субвенции в рамках подпрограммы «Поддержка детей сирот, расширение практики применения семейных форм воспитания» муниципальной программы Большемуртинского района «Развитие образования Большемуртинского района»</t>
  </si>
  <si>
    <t>Расходы по обеспечению  мероприятий по капитальному ремонту многоквартирных домов в рамках непрограммных расходов отдельных органов исполнительной власти</t>
  </si>
  <si>
    <t>Софинансирование мероприятий по  предоставлению социальных выплат молодым семьям на приобретение (строительство жилья) в рамках подпрограммы «Обеспечение жильем молодых семей» Муниципальной программы Большемуртинского района   «Развитие физической культуры, спорта и  молодежной политики в Большемуртинском районе»</t>
  </si>
  <si>
    <t>Подпрограмма  «Организация проведения мероприятий по отлову, учету, содержанию и иному обращению с безнадзорными домашними животными»</t>
  </si>
  <si>
    <t>Подпрограмма «Развитие молодежной политики»</t>
  </si>
  <si>
    <t>Другие вопросу в области образования</t>
  </si>
  <si>
    <t>Другие вопросу в области культуры, кинематографии</t>
  </si>
  <si>
    <t>Капитальные вложения в объекты государственной (муниципальной) собственности</t>
  </si>
  <si>
    <t>Бюджетные инвестиции</t>
  </si>
  <si>
    <t>0130080610</t>
  </si>
  <si>
    <t>0140075520</t>
  </si>
  <si>
    <t>0110075540</t>
  </si>
  <si>
    <t>0110075660</t>
  </si>
  <si>
    <t>0110075560</t>
  </si>
  <si>
    <t>0200000000</t>
  </si>
  <si>
    <t>0210000000</t>
  </si>
  <si>
    <t>0910000000</t>
  </si>
  <si>
    <t>0910080610</t>
  </si>
  <si>
    <t>0620000000</t>
  </si>
  <si>
    <t>0620081020</t>
  </si>
  <si>
    <t>0930000000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</si>
  <si>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</si>
  <si>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</si>
  <si>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>Сумма</t>
  </si>
  <si>
    <t>Организация участия занимающихся ДЮСШ в краевых учебно-тренировочных сборах в рамках подпрограммы «Развитие системы подготовки спортивного резерва» Муниципальной программы Большемуртинского района «Развитие физической культуры, спорта и  молодежной политики в Большемуртинском районе»</t>
  </si>
  <si>
    <t>Организация отдыха и оздоровление одаренных детей в области физической культуры и спорта   в рамках подпрограммы «Развитие системы подготовки спортивного резерва» Муниципальной программы Большемуртинского района «Развитие физической культуры, спорта и  молодежной политики в Большемуртинском районе»</t>
  </si>
  <si>
    <t xml:space="preserve">Предоставление субсидий организациям внутреннего водного транспорта Большемуртинского района на компенсацию расходов, возникающих в результате государственного регулирования тарифов по внутрирайонному сообщению в рамках подпрограммы «Организация транспортного обслуживания населения»   муниципальной программы Большемуртинского района «Развитие транспортной системы Большемуртинского района» </t>
  </si>
  <si>
    <t>8110000000</t>
  </si>
  <si>
    <t xml:space="preserve"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</si>
  <si>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  «Развитие кадрового потенциала отрасли »  Муниципальной программы Большемуртинского района «Развитие  образования  Большемуртинского района»</t>
  </si>
  <si>
    <t>Расходы по обеспечению документами территориального планирования и градостроительного зонирования муниципальных образований в рамках подпрограммы «О территориальном планировании, градостроительном зонировании и документрации по планировке Большемуртинского района» муниципальной программы Большемуртинского района «Развитие жилищно-комунального хозяйства и строительства Большемуртинского района»</t>
  </si>
  <si>
    <t>Организация и проведение  мероприятий молодежного инфраструктурного проекта «ТИМ «БОБР» в рамках подпрограммы «Развитие молодежной политики 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</si>
  <si>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Организация и проведение  мероприятий молодежного инфраструктурного проекта «ТИМ «БОБР» в рамках подпрограммы «Развитие молодежной политики»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</si>
  <si>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Расходы по обеспечению документами территориального планирования и градостроительного зонирования муниципальных образований в рамках подпрограммы  «О территориальном планировании, градостроительном зонировании и документрации по планировке Большемуртинского района»  муниципальной программы Большемуртинского района  «Развитие жилищно-комунального хозяйства и строительства Большемуртинского района»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</si>
  <si>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«Развитие молодежной политики» Муниципальной программы Большемуртинского района  «Развитие физической культуры, спорта и молодежной политики в Большемуртинском районе»</t>
  </si>
  <si>
    <t>Приложение 7</t>
  </si>
  <si>
    <t>Приложение 4</t>
  </si>
  <si>
    <t>Проведение мероприятий, направленных на организацию деятельности работы комиссий по делам несовершеннолетних и защите их прав за счет средств субвенции в рамках подпрограммы «Развитие молодежной политики» 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</si>
  <si>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 xml:space="preserve">Подпрограмма  «Осуществление государственных полномочий в области архивного дела» </t>
  </si>
  <si>
    <t>Расходы за счет средств субвенции из краевого бюджеты на реализацию Закона края от 21.12.2010г. № 11-5564 «О наделении органа местного самоуправления гос полномочиями в области архивного дела» в рамках подпрограммы «Осуществление государственных полномочий в области архивного дела» муниципальной программы Большемуртинского района «Развитие культуры на территории Большемуртинского района»</t>
  </si>
  <si>
    <t>Подпрограмма «Реализация мероприятий  по защите населения и территорий от чрезвычайных ситуаций »</t>
  </si>
  <si>
    <t>Муниципальная программа Большемуртинского района «Развитие сельского хозяйства в Большемуртинском районе»</t>
  </si>
  <si>
    <t>0410000000</t>
  </si>
  <si>
    <t>0410083010</t>
  </si>
  <si>
    <t>0410083020</t>
  </si>
  <si>
    <t>0410083030</t>
  </si>
  <si>
    <t>0410083050</t>
  </si>
  <si>
    <t>0420083080</t>
  </si>
  <si>
    <t>0420083090</t>
  </si>
  <si>
    <t>0420083100</t>
  </si>
  <si>
    <t>Дотации</t>
  </si>
  <si>
    <t>510</t>
  </si>
  <si>
    <t>Непрограммные расходы отдельных органов исполнительной власти</t>
  </si>
  <si>
    <t>Субвенции</t>
  </si>
  <si>
    <t>530</t>
  </si>
  <si>
    <t>Осуществление первичного воинского учета на территориях, где отсутствуют военные комиссариаты  в рамках непрограммных расходов отдельных органов исполнительной власти</t>
  </si>
  <si>
    <t>0110074080</t>
  </si>
  <si>
    <t>0110075880</t>
  </si>
  <si>
    <t>0110080610</t>
  </si>
  <si>
    <t>0110008100</t>
  </si>
  <si>
    <t>0110074090</t>
  </si>
  <si>
    <t>0110075640</t>
  </si>
  <si>
    <t>0120000000</t>
  </si>
  <si>
    <t>0120080610</t>
  </si>
  <si>
    <t>0130000000</t>
  </si>
  <si>
    <t>0130080210</t>
  </si>
  <si>
    <t>0500000000</t>
  </si>
  <si>
    <t>0530000000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</si>
  <si>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непрограммных расходов Совета депутатов Большемуртинского района</t>
  </si>
  <si>
    <t>8110010360</t>
  </si>
  <si>
    <t>8510010360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</si>
  <si>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непрограммных  расходов отдельных органов исполнительной власти</t>
  </si>
  <si>
    <t>Уплата налогов, сборов и иных платежей</t>
  </si>
  <si>
    <t>850</t>
  </si>
  <si>
    <t>8510054690</t>
  </si>
  <si>
    <t>Расходы за счет средств краевого бюджета на проведение Всероссийской переписи населения 2020 года в рамках непрограммных расходов отдельных органов исполнительной власти</t>
  </si>
  <si>
    <t>0940010360</t>
  </si>
  <si>
    <t xml:space="preserve"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«Реализация мероприятий  по защите населения и территории от чрезвычайных ситуаций»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</si>
  <si>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>8510075100</t>
  </si>
  <si>
    <t>Расходы за счет средств субсидии на мероприятия по развитию добровольной пожарной охраны  в рамках непрограммных  расходов отдельных органов исполнительной власти</t>
  </si>
  <si>
    <t>0950074660</t>
  </si>
  <si>
    <t>Подпрограмма "О территориальном планировании, градостроительном зонировании и документации по планировке территории Большемуртинского района"</t>
  </si>
  <si>
    <t>Субсидия на подготовку генеральных планов городских и сельских поселений, разработку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"О территориальном планировании, градостроительном зонировании и документации по планировке территории Большемуртинского района" муниципальной программы Большемуртинского района «Развитие жилищно-коммунального хозяйства и строительства Большемуртинского района»</t>
  </si>
  <si>
    <t>85100L2990</t>
  </si>
  <si>
    <t>Субсидии на обустройство и восстановление воинских захоронений  в рамках непрограммных  расходов отдельных органов исполнительной власти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</si>
  <si>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</si>
  <si>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</si>
  <si>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</si>
  <si>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</si>
  <si>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 xml:space="preserve">Предоставление субсидий субъектам малого и (или) среднего предпринимательства, осуществляющим деятельность в  сфере производства товаров(работ, услуг) в рамках Муниципальной программы «Развитие малого и среднего предпринимательства в Большемуртинском районе» </t>
  </si>
  <si>
    <t>0950000000</t>
  </si>
  <si>
    <t>Подпрограмма «О территориальном планировании, градостроительном зонировании и документации по планировке территории Большемуртинского района»</t>
  </si>
  <si>
    <t>0950084480</t>
  </si>
  <si>
    <t>Глава местной администрации (исполнительно-распорядительного органа муниципального органа), в рамках непрограммных  расходов отдельных органов исполнительной власти</t>
  </si>
  <si>
    <t>Обеспечение деятельности в сфере установленных функций органов государственной власти в рамках непрограммных 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</si>
  <si>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 расходов отдельных органов исполнительной власти</t>
  </si>
  <si>
    <t>Резервные фонды исполнительных органов государственной власти  в рамках непрограммных  расходов отдельных органов исполнительной власти</t>
  </si>
  <si>
    <t>Расходы по обеспечению  мероприятий по капитальному ремонту многоквартирных домов в рамках непрограммных  расходов отдельных органов исполнительной власти</t>
  </si>
  <si>
    <t>Муниципальная программа Большемуртинского района  «Развитие сельского хозяйства в Большемуртинском районе»</t>
  </si>
  <si>
    <t>Субсидии</t>
  </si>
  <si>
    <t>520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</si>
  <si>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</si>
  <si>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</si>
  <si>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</si>
  <si>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</si>
  <si>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</si>
  <si>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</si>
  <si>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</si>
  <si>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</si>
  <si>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</si>
  <si>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</si>
  <si>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</si>
  <si>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</si>
  <si>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</si>
  <si>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</si>
  <si>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</si>
  <si>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</si>
  <si>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</si>
  <si>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</si>
  <si>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</si>
  <si>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</si>
  <si>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</si>
  <si>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</si>
  <si>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</si>
  <si>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</si>
  <si>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</si>
  <si>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</si>
  <si>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</si>
  <si>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</si>
  <si>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</si>
  <si>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</si>
  <si>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</si>
  <si>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</si>
  <si>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</si>
  <si>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</si>
  <si>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</si>
  <si>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</si>
  <si>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</si>
  <si>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</si>
  <si>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</si>
  <si>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25</t>
  </si>
  <si>
    <t xml:space="preserve">Муниципальная программа Большемуртинского района «Развитие транспортной системы Большемуртинского района » </t>
  </si>
  <si>
    <t xml:space="preserve">Подпрограмма «Организация транспортного обслуживания населения» </t>
  </si>
  <si>
    <t>Расходы за счет субвенции из краевого бюджета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Муниципальной программы Большемуртинского района  «Развитие сельского хозяйства в Большемуртинском районе»</t>
  </si>
  <si>
    <t>Обеспечение деятельности (оказание услуг) подведомственных учреждений в рамках подпрограммы «Развитие молодежной политики» 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</si>
  <si>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 xml:space="preserve">Подпрограмма «Обеспечение условий реализации программы» </t>
  </si>
  <si>
    <t>Обеспечение деятельности (оказание услуг) подведомственных учреждений в рамках подпрограммы «Обеспечение условий реализации программы» муниципальной программы  Большемуртинского района «Развитие культуры на территории Большемуртинского района»</t>
  </si>
  <si>
    <t>Обеспечение деятельности (оказание услуг) подведомственных учреждений в рамках подпрограммы «Обеспечение реализации программы»  муниципальной программы Большемуртинского района «Развитие жилищно-коммунального хозяйства и строительства Большемуртинского района»</t>
  </si>
  <si>
    <t xml:space="preserve">Проведение мероприятий за счет средств местного бюджета, направленных на повышение эксплуатационной надежности объектов жизнеобеспечения района в рамках подпрограммы «Мероприятия по повышению эксплуатационной надежности объектов жизнеобеспечения района»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</si>
  <si>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 xml:space="preserve">Расходы  за счет средств субвенции 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 в рамках подпрограммы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 </t>
  </si>
  <si>
    <t>Расходы за счет субвенции на осуществление государственных полномочий на реализацию Закона края от 21.12.2010г. № 11-5564  «О наделении органов местного самоуправления по организации и осуществлению деятельности по опеке и попечительству в отношении совершеннолетних граждан, а также в сфере патронажа»  в рамках непрограммных расходовотдельных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</si>
  <si>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отдельных органов исполнительной власти</t>
  </si>
  <si>
    <t>Расходы за счет 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отдельных органов исполнительной власти</t>
  </si>
  <si>
    <t>Резервные фонды исполнительных органов государственной власти   в рамках непрограммных расходов отдельных органов исполнительной власти</t>
  </si>
  <si>
    <t>Содержание межпоселенческих  дорог  за счет муниципального дорожного фонда Большемуртинского района в рамках подпрограммы «Осуществление дорожной деятельности»  муниципальной программы Большемуртинского района «Развитие транспортной системы  Большемуртинского района»</t>
  </si>
  <si>
    <t>Расходы за счет средств родительской платы на питание детей, обучающихся в муниципальных общеобразовательных учреждениях в рамках  подпрограммы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</t>
  </si>
  <si>
    <t>0110008110</t>
  </si>
  <si>
    <t>0110008120</t>
  </si>
  <si>
    <t>Расходы за счет средств родительской платы за питание детей в летнем оздоровительном лагере  в рамках подпрограммы «Развитие дошкольного, общего и дополнительного образования» муниципальной программы  Большемуртинского района «Развитие образования Большемуртинского района»</t>
  </si>
  <si>
    <t>Расходы за счет средств родительской платы за частичную оплату стоимости путевки в загородные оздоровительные лагеря в рамках подпрограммы «Развитие дошкольного, общего и дополнительного образования» Муниципальной программы  Большемуртинского района «Развитие образования Большемуртинского района»</t>
  </si>
  <si>
    <t>1102</t>
  </si>
  <si>
    <t>Массовый спорт</t>
  </si>
  <si>
    <t>на 2020 год</t>
  </si>
  <si>
    <t>Сумма на                     2020 год</t>
  </si>
  <si>
    <t>0140075870</t>
  </si>
  <si>
    <t>8510002890</t>
  </si>
  <si>
    <t>0110075630</t>
  </si>
  <si>
    <t>Обеспечение пожарной безопасности</t>
  </si>
  <si>
    <t>0310</t>
  </si>
  <si>
    <t>Расходы за счет средств субсидии на обеспечение первичных мер пожарной безопасности в рамках непрограммных расходов отдельных органов исполнительной власти</t>
  </si>
  <si>
    <t>8510074120</t>
  </si>
  <si>
    <t>0940074130</t>
  </si>
  <si>
    <t>0320074880</t>
  </si>
  <si>
    <t>042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</si>
  <si>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</si>
  <si>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</si>
  <si>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 xml:space="preserve">Внедрение целевой модели цифровой образовательной среды в общеобразовательных организациях  в рамках подпрограммы  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 </t>
  </si>
  <si>
    <t>0110010360</t>
  </si>
  <si>
    <t>0110010480</t>
  </si>
  <si>
    <t>Субсидии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  «Развитие дошкольного, общего и дополнительного образования» Муниципальной программы Большемуртинского района «Развитие  образования  Большемуртинского района»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</si>
  <si>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сферыв рамках подпрограммы   «Развитие дошкольного, общего и дополнительного образования» Муниципальной программы Большемуртинского района «Развитие  образования  Большемуртинского района»</t>
  </si>
  <si>
    <t>0120010360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</si>
  <si>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  «Развитие кадрового потенциала отрасли »  Муниципальной программы Большемуртинского района «Развитие  образования  Большемуртинского района»</t>
  </si>
  <si>
    <t>0130010360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</si>
  <si>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 «Обеспечение реализации муниципальной программы и прочие мероприятия»  Муниципальной программы Большемуртинского района «Развитие  образования  Большемуртинского района»</t>
  </si>
  <si>
    <t>0110053040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</si>
  <si>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учреждениях, в рамках подпрограммы «Развитие дошкольного, общего и дополнительного образования» Муниципальной программы Большемуртинского района «Развитие образования Большемуртинского района»</t>
  </si>
  <si>
    <t>0720010360</t>
  </si>
  <si>
    <t>8510077410</t>
  </si>
  <si>
    <t>Субсидия для реализации проектов по благоустройству территорий поселений в рамках непрограммных расходов отдельных органов исполнительной власти</t>
  </si>
  <si>
    <t>8510077490</t>
  </si>
  <si>
    <t>Субсидия для реализации проектов по решению вопросов местного значения сельских поселений в рамках непрограммных расходов отдельных органов исполнительной власти</t>
  </si>
  <si>
    <t xml:space="preserve"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непрограммных расходов отдельных органов исполнительной власти </t>
  </si>
  <si>
    <t>8510076410</t>
  </si>
  <si>
    <t xml:space="preserve">Субсидия на осуществление расходов, направленных на реализацию мероприятий по поддержке местных инициатив за счет средств краевого бюджета в рамках непрограммных расходов отдельных органов исполнительной власти </t>
  </si>
  <si>
    <t>8510077450</t>
  </si>
  <si>
    <t xml:space="preserve">Субсидии муниципальных образований за содействие развитию налогового потенциала в рамках непрограммных расходов отдельных органов исполнительной власти 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</si>
  <si>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   «Обеспечение реализации муниципальной программы и прочие мероприятия»  муниципальной программы Большемуртинского района «Управление муниципальными финансами»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</si>
  <si>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 в рамках подпрограммы «Обеспечение реализации программы»  муниципальной программы Большемуртинского района «Развитие жилищно-коммунального хозяйства и строительства Большемуртинского района»</t>
  </si>
  <si>
    <t>0910010360</t>
  </si>
  <si>
    <t>062R310601</t>
  </si>
  <si>
    <t>Расходы на реализацию мероприятий, направленных на повышение безопасности дорожного движения, за счет средств дорожного фонда Красноярского края в рамках национальных проектов в рамках подпрограммы «Осуществление дорожной деятельности»  муниципальной программы Большемуртинского района «Развитие транспортной системы Большемуртинского района»</t>
  </si>
  <si>
    <t>8510075080</t>
  </si>
  <si>
    <t>Подпрограмма «Профилактика терроризма и экстремизма на территории Большемуртинского района»</t>
  </si>
  <si>
    <t xml:space="preserve">Проведение мероприятий в рамках подпрограммы  «Профилактика терроризма и экстремизма на территории Большемуртинского района»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</si>
  <si>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 xml:space="preserve">Предоставление субсидий субъектам малого и (или) среднего предпринимательства, осуществляющим деятельность в  сфере производства товаров(работ, услуг) в рамках Муниципальной программы «Развитие субъектов малого и среднего предпринимательства в Большемуртинском районе»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</si>
  <si>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  «Обеспечение реализации муниципальной программы и прочие мероприятия»  Муниципальной программы Большемуртинского района «Развитие  образования  Большемуртинского района»</t>
  </si>
  <si>
    <t>0130010490</t>
  </si>
  <si>
    <t>0720010490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</si>
  <si>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непрограммных расходов отдельных органов исполнительной власти </t>
  </si>
  <si>
    <t>8510084630</t>
  </si>
  <si>
    <t>0620075090</t>
  </si>
  <si>
    <t>0510000000</t>
  </si>
  <si>
    <t>0510075180</t>
  </si>
  <si>
    <t>0530075170</t>
  </si>
  <si>
    <t>Подпрограмма «Поддержка искусства и народного творчества»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</si>
  <si>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</si>
  <si>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</si>
  <si>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Проведение мероприятий направленных на укрепление МТБ в рамках подпрограммы «Обеспечение условий реализации программы» Муниципальной программы Большемуртинского района «Развитие культуры на территории Большемуртинского района»</t>
  </si>
  <si>
    <t>Подпрограмма «Сохранение культурного наследия»</t>
  </si>
  <si>
    <t xml:space="preserve">Расходы за счет субсидии на комплектование книжных фондов библиотек муниципальных образований в рамках подпрограммы «Сохранение культурного наследия» Муниципальной программы Большемуртинского района «Развитие культуры на территории Большемуртинского района» </t>
  </si>
  <si>
    <t xml:space="preserve"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Большемуртинского района «Развитие культуры на территории Большемуртинского района» </t>
  </si>
  <si>
    <t xml:space="preserve">Поддержка отрасли культуры в рамках подпрограммы «Сохранение культурного наследия» Муниципальной программы Большемуртинского района «Развитие культуры на территории Большемуртинского района» </t>
  </si>
  <si>
    <t xml:space="preserve">Софинансирование на комплектование книжных фондов библиотек в рамках подпрограммы «Сохранение культурного наследия» Муниципальной программы Большемуртинского района «Развитие культуры на территории Большемуртинского района» </t>
  </si>
  <si>
    <t xml:space="preserve">Подпрограмма «Создание условий для развития туризма в Большемуртинском районе» </t>
  </si>
  <si>
    <t>Проведение мероприятий по развитию туризма в Большемуртинском районе в рамках  подпрограммы «Создание условий для развития туризма в Большемуртинском районе» муниципальной программы «Развитие культуры на территории Большемуртинского района»</t>
  </si>
  <si>
    <t xml:space="preserve">Подпрограмма «Укрепление межнационального и межконфессионального согласия народов, проживающих на территории Большемуртинского района» </t>
  </si>
  <si>
    <t>Проведение мероприятий по укреплению единства в Большемуртинском районе в рамках  подпрограммы «Укрепление межнационального и межконфессионального согласия народов, проживающих на территории Большемуртинского района» муниципальной программы «Развитие культуры на территории Большемуртинского района»</t>
  </si>
  <si>
    <t>Подпрограмма «Реализация мероприятий  по защите населения и территории от чрезвычайных ситуаций »</t>
  </si>
  <si>
    <t xml:space="preserve">Расходы за счет субсидии на частичное финансирование на содержание ЕДДС в рамках подпрограммы «Реализация мероприятий  по защите населения и территории от чрезвычайных ситуаций»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</si>
  <si>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 xml:space="preserve">Обеспечение деятельности в сфере установленных функций органов государственной власти в рамках подпрограммы «Реализация мероприятий  по защите населения и территории от чрезвычайных ситуаций»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</si>
  <si>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>Приложение 8</t>
  </si>
  <si>
    <r>
      <t xml:space="preserve">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Приложение 12</t>
    </r>
  </si>
  <si>
    <t xml:space="preserve">                                                                                                           к  решению Большемуртинского районного </t>
  </si>
  <si>
    <t>Распределение иных межбюджетных трансфертов на поддержку мер по обеспечению сбалансированности бюджетов поселений</t>
  </si>
  <si>
    <t xml:space="preserve">                                                                                                      (тыс.рублей )</t>
  </si>
  <si>
    <t>п/п</t>
  </si>
  <si>
    <t>Наименование муниципального</t>
  </si>
  <si>
    <t>№</t>
  </si>
  <si>
    <t>образования</t>
  </si>
  <si>
    <t>1.</t>
  </si>
  <si>
    <t>пгт. Большая Мурта</t>
  </si>
  <si>
    <t>2.</t>
  </si>
  <si>
    <t>Айтатский сельсовет</t>
  </si>
  <si>
    <t>3.</t>
  </si>
  <si>
    <t>Бартатский сельсовет</t>
  </si>
  <si>
    <t>4.</t>
  </si>
  <si>
    <t>В-Казанский сельсовет</t>
  </si>
  <si>
    <t>5.</t>
  </si>
  <si>
    <t>Еловский сельсовет</t>
  </si>
  <si>
    <t>6.</t>
  </si>
  <si>
    <t>Ентаульский сельсовет</t>
  </si>
  <si>
    <t>7.</t>
  </si>
  <si>
    <t>Межовский сельсовет</t>
  </si>
  <si>
    <t>8.</t>
  </si>
  <si>
    <t>Предивинский сельсовет</t>
  </si>
  <si>
    <t>9.</t>
  </si>
  <si>
    <t>Раздольненский сельсовет</t>
  </si>
  <si>
    <t>10.</t>
  </si>
  <si>
    <t>Российский сельсовет</t>
  </si>
  <si>
    <t>11.</t>
  </si>
  <si>
    <t>Таловский сельсовет</t>
  </si>
  <si>
    <t>12.</t>
  </si>
  <si>
    <t>Юксеевский сельсовет</t>
  </si>
  <si>
    <t xml:space="preserve">        ВСЕГО:</t>
  </si>
  <si>
    <t xml:space="preserve"> </t>
  </si>
  <si>
    <t xml:space="preserve">        Приложение 13  </t>
  </si>
  <si>
    <t>Распределение 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</si>
  <si>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№п/п</t>
  </si>
  <si>
    <t>Наименование муниципального образования</t>
  </si>
  <si>
    <t>Итого</t>
  </si>
  <si>
    <t>Итого:</t>
  </si>
  <si>
    <r>
      <t xml:space="preserve">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Приложение 14</t>
    </r>
  </si>
  <si>
    <t>к  решению Большемуртинского районного</t>
  </si>
  <si>
    <t>Распределение субвенции на выполнение государственных полномочий на создание и обеспечение деятельности административных комиссий</t>
  </si>
  <si>
    <t>п/п №</t>
  </si>
  <si>
    <t>год</t>
  </si>
  <si>
    <t xml:space="preserve">        ВСЕГО</t>
  </si>
  <si>
    <t xml:space="preserve">                                                                                                                                                          </t>
  </si>
  <si>
    <t>Расходы за счет субвенции на реализацию временных мер поддержки населения в целях обеспечения доступности коммунальных услуг в рамках подпрограммы «Реализация временных мер поддержки населения в целях обеспечения доступности коммунальных услуг» муниципальной программы Большемуртинского района «Развитие жилищно-коммунального хозяйства и строительства Большемуртинского района»</t>
  </si>
  <si>
    <t>Подпрограмма «Мероприятия по повышению эксплуатационной надежности объектов жизнеобеспечения района»</t>
  </si>
  <si>
    <t>Закупка товаров, работ и услуг для обеспечения государственных (муниципальных) нужд</t>
  </si>
  <si>
    <t xml:space="preserve">МЕЖБЮДЖЕТНЫЕ ТРАНСФЕРТЫ ОБЩЕГО ХАРАКТЕРА БЮДЖЕТАМ БЮДЖЕТНОЙ СИСТЕМЫ РОССИЙСКОЙ ФЕДЕРАЦИИ
</t>
  </si>
  <si>
    <t xml:space="preserve">Муниципальная программа «Развитие субъектов малого и среднего предпринимательства в Большемуртинском районе» 
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</si>
  <si>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</si>
  <si>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</si>
  <si>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</si>
  <si>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</si>
  <si>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120</t>
  </si>
  <si>
    <t>Отдел культуры и кино администрации Большемуртинского района</t>
  </si>
  <si>
    <t>Организация работы спортивных клубов по месту жительства в рамках подпрограммы «Развитие массовой физической культуры и спорта»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</si>
  <si>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Субсидии на содержание автомобильных дорог общего пользования местного значения за счет средств дорожного фонда Красноярского края в рамках непрограммных расходов отдельных органов исполнительной власти</t>
  </si>
  <si>
    <t>Расходы на реализацию мероприятий, направленных на повышение безопасности дорожного движения, за счет средств дорожного фонда Красноярского края в рамках непрограммных расходов отдельных органов исполнительной власти</t>
  </si>
  <si>
    <t>851R310601</t>
  </si>
  <si>
    <t>0410</t>
  </si>
  <si>
    <t>Связь и информатика</t>
  </si>
  <si>
    <t>0960000000</t>
  </si>
  <si>
    <t>Подпрограмма «Инфраструктура информационного общества»</t>
  </si>
  <si>
    <t>096D276450</t>
  </si>
  <si>
    <t xml:space="preserve">Расходы на создание условий для развития услуг связи в малочисленных и труднодоступных населенных пунктах Красноярского края за счет средств субсидии из краевого бюджета в рамках подпрограммы «Инфраструктура информационного общества»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</si>
  <si>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>0930076410</t>
  </si>
  <si>
    <t xml:space="preserve">Расходы за счет средств субсидии на осуществление расходов, направленных на реализацию мероприятий по поддержке местных инициатив в рамках подпрограммы «Мероприятия по повышению эксплуатационной надежности объектов жизнеобеспечения района»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</si>
  <si>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>0930085010</t>
  </si>
  <si>
    <t xml:space="preserve">Софинансирование. Расходы на осуществление расходов, направленных на реализацию мероприятий по поддержке местных инициатив в рамках подпрограммы «Мероприятия по повышению эксплуатационной надежности объектов жизнеобеспечения района»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</si>
  <si>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>0930085011</t>
  </si>
  <si>
    <t xml:space="preserve">Расходы за счет средств безвозмездных поступлений от юридических, физических лиц по ремонту объектов водоснабжения по программе поддержки местных инициатив в рамках подпрограммы «Мероприятия по повышению эксплуатационной надежности объектов жизнеобеспечения района»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</si>
  <si>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>0310076410</t>
  </si>
  <si>
    <t>0310085010</t>
  </si>
  <si>
    <t>0310085011</t>
  </si>
  <si>
    <t>Расходы за счет средств субсидии на осуществление расходов, направленных на реализацию мероприятий по поддержке местных инициатив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</si>
  <si>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0310082110</t>
  </si>
  <si>
    <t>Софинансирование. Расходы на осуществление расходов, направленных на реализацию мероприятий по поддержке местных инициатив 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</si>
  <si>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Расходы за счет средств безвозмездных поступлений от юридических, физических лиц по ремонту объектов водоснабжения по программе поддержки местных инициатив 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</si>
  <si>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</si>
  <si>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16</t>
  </si>
  <si>
    <t>ШТРАФЫ, САНКЦИИ, ВОЗМЕЩЕНИЕ УЩЕРБА</t>
  </si>
  <si>
    <t>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</si>
  <si>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</si>
  <si>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</si>
  <si>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</si>
  <si>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</si>
  <si>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</si>
  <si>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</si>
  <si>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</si>
  <si>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</si>
  <si>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</si>
  <si>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</si>
  <si>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</si>
  <si>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</si>
  <si>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</si>
  <si>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</si>
  <si>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</si>
  <si>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</si>
  <si>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</si>
  <si>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</si>
  <si>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</si>
  <si>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</si>
  <si>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</si>
  <si>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</si>
  <si>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</si>
  <si>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203</t>
  </si>
  <si>
    <t>Расходы за счет субвенции из краевого бюджета на выполнение гос полномочий по организации по организации проведения мероприятий по отлову и содержанию безнадзорных животных»  в рамках подпрограммы «Организация проведения мероприятий по отлову, учету, содержанию и иному обращению с безнадзорными домашними животными» муниципальной программы Большемуртинского района  «Развитие сельского хозяйства в Большемуртинском районе»</t>
  </si>
  <si>
    <t>Расходы на обеспечение выделения денежных средств на присмотр и уход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 Большемуртинского района «Развитие  образования Большемуртинского района»</t>
  </si>
  <si>
    <t>Расходы на обеспечение питанием  детей , обучающихся в муниципальных и частных общеобразовательных учреждениях, реализующих основные общеобразовательные программы, без взимания платы  за счет средств субвенции в рамках подпрограммы «Развитие дошкольного, общего и дополнительного образования» муниципальной программы  Большемуртинского района «Развитие образования Большемуртинского района»</t>
  </si>
  <si>
    <t>Расходы на выплату и доставку компенсации части родительской платы за присмотр и уход за детьми в образовательных организациях, реализующих  программу дошкольного образования за счет средств субсидии в рамках подпрограммы «Развитие дошкольного, общего и дополнительного образования» Муниципальной программы Большемуртинского района «Развитие образования  Большемуртинского района»</t>
  </si>
  <si>
    <t>Подпрограмма «Обеспечение реализации программы»</t>
  </si>
  <si>
    <t>Приложение 1</t>
  </si>
  <si>
    <t xml:space="preserve">Совета депутатов от "___" июня 2020 года № </t>
  </si>
  <si>
    <t>Приложение 3</t>
  </si>
  <si>
    <t>Расходы за счет средств субсидии из  краевого бюджета на поддержку деятельности муниципальных молодежных центров  в рамках подпрограммы «Развитие молодежной политики» Муниципальной программы Большемуртинского района  «Развитие физической культуры, спорта и молодежной политики в Большемуртинском районе»</t>
  </si>
  <si>
    <t>0110008130</t>
  </si>
  <si>
    <t>Участие в краевых конкурсах и проектах ТИМ, Бирюса, Енисейский меридиан, Новый фарватер, Рубильник и др.в рамках подпрограммы «Развитие молодежной политики 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</si>
  <si>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 xml:space="preserve">Подпрограмма «Обеспечение реализации муниципальной программы и прочие мероприятия» </t>
  </si>
  <si>
    <t>Отдел жилищно-коммунального хозяйства и строительства администрации Большемуртинского района</t>
  </si>
  <si>
    <t>511</t>
  </si>
  <si>
    <t>055</t>
  </si>
  <si>
    <t>Приобретение жилых помещений и предоставление по договорам найма лицам из числа детей- сирот и детей, оставшихся без попечения родителей за счет средств субвенции краевого бюджета  в рамках подпрограммы  «Поддержка детей сирот, расширение практики применения семейных форм воспитания», муниципальной программы Большемуртинского района «Развитие образования Большемуртинского района»</t>
  </si>
  <si>
    <t>Обеспечение деятельности (оказание услуг) подведомственных учреждений за счет средств от приносящей доход деятельности в рамках  подпрограммы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</t>
  </si>
  <si>
    <t>Расходы за счет средств 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образования» Муниципальной программы Большемуртинского района «Развитие  образования  Большемуртинского района»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</si>
  <si>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</si>
  <si>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</si>
  <si>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</si>
  <si>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</si>
  <si>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</si>
  <si>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</si>
  <si>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</si>
  <si>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</si>
  <si>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 xml:space="preserve">БЕЗВОЗМЕЗДНЫЕ ПОСТУПЛЕНИЯ </t>
  </si>
  <si>
    <t>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</si>
  <si>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</si>
  <si>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</si>
  <si>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20</t>
  </si>
  <si>
    <t>Субсидии бюджетам бюджетной системы Российской Федерации (межбюджетные субсидии)</t>
  </si>
  <si>
    <t>30</t>
  </si>
  <si>
    <t>Субвенции бюджетам бюджетной системы Российской Федерации</t>
  </si>
  <si>
    <t>40</t>
  </si>
  <si>
    <t>18</t>
  </si>
  <si>
    <t>Доходы бюджетов муниципальных районов от возврата иными организациями остатков субсидий прошлых лет</t>
  </si>
  <si>
    <t>19</t>
  </si>
  <si>
    <t>60</t>
  </si>
  <si>
    <t>Возврат прочих остатков субсидий. Субвенций и иных межбюджетных трансфертов, имеющих целевое назначение, прошлых лет из бюджетов муниципальных районов</t>
  </si>
  <si>
    <t>Расходы за счет средств 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образования» Муниципальной программы Большемуртинского района «Развитие образования  Большемуртинского района»</t>
  </si>
  <si>
    <t>0360000000</t>
  </si>
  <si>
    <t>0360082120</t>
  </si>
  <si>
    <t>0350082130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</si>
  <si>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</si>
  <si>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«Развитие массовой физической культуры и спорта»</t>
  </si>
  <si>
    <t>Депутаты законодательного органа государственной власти в рамках непрограммных расходов Совета депутатов Большемуртинского района</t>
  </si>
  <si>
    <t>Совета депутатов от "17" декабря 2019 года  № 37-227</t>
  </si>
  <si>
    <t>Совета депутатов от "17 " декабря 2019 года  № 37-227</t>
  </si>
  <si>
    <t xml:space="preserve">Расходы  за счет средств субвенции  на развитие инфраструктуры образовательных организаций в рамках подпрограммы  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 </t>
  </si>
  <si>
    <t>Муниципальная программа Большемуртинского района «Профилактика правонарушений»</t>
  </si>
  <si>
    <t xml:space="preserve">Подпрограмма «Профилактика правонарушений, вовлечение общественности в мероприятия по предупреждению правонарушений» 
</t>
  </si>
  <si>
    <t>Проведение мероприятий в рамках подпрограммы «Профилактика правонарушений, вовлечение общественности в мероприятия по предупреждению правонарушений»  муниципальной программы Большемуртинского района «Профилактика правонарушений»</t>
  </si>
  <si>
    <t>0210083210</t>
  </si>
  <si>
    <t>0980000000</t>
  </si>
  <si>
    <t>0980083220</t>
  </si>
  <si>
    <t xml:space="preserve">Мероприятие по предоставлению дотаций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финансами» муниципальной программы Большемуртинского района «Управление муниципальными финансами» </t>
  </si>
  <si>
    <t>0503</t>
  </si>
  <si>
    <t>8510080480</t>
  </si>
  <si>
    <t>Благоустройство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</si>
  <si>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непрограммных  расходов отдельных органов исполнительной власти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</si>
  <si>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</si>
  <si>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на  2020 год</t>
  </si>
  <si>
    <t>Сумма на 2021 год</t>
  </si>
  <si>
    <t>Сумма на 2022 год</t>
  </si>
  <si>
    <t>2021 год</t>
  </si>
  <si>
    <t>2022 год</t>
  </si>
  <si>
    <t>Источники внутреннего финансирования дефицита районного бюджета в 2020 году и плановый период 2021-2022 годов</t>
  </si>
  <si>
    <t>Распределение бюджетных ассигнований по целевым статьям (муниципальных программам Большемуртинского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2020 год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</si>
  <si>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  «Развитие кадрового потенциала отрасли » Муниципальной программы Большемуртинского района «Развитие  образования  Большемуртинского района»</t>
  </si>
  <si>
    <t>400</t>
  </si>
  <si>
    <t>Капитальные вложения в объекты государственной(муниципальной) собственности</t>
  </si>
  <si>
    <t>Приложение 2</t>
  </si>
  <si>
    <t>Подпрограмма »Обеспечение реализации муниципальной программы и прочие мероприятия»</t>
  </si>
  <si>
    <t>Руководство и управление в сфере установленных функций органов государственной власти в рамках непрограммных расходов отдельных органов исполнительной власти</t>
  </si>
  <si>
    <t>Глава местной администрации (исполнительно-распорядительного органа муниципального органа) в рамках непрограммных расходов отдельных органов исполнительной власти</t>
  </si>
  <si>
    <t>Обеспечение деятельности в сфере установленных функций органов государственной власти в рамках непрограммных расходов отдельных органов исполнительной власти</t>
  </si>
  <si>
    <t xml:space="preserve"> Предоставление доплаты пенсионерам по Закону Красноярского края от 24.04.2008 г. № 5 – 1565 «Об особенностях правового регулирования муниципальной службы в Красноярском крае» в рамках непрограммных расходов отдельных органов исполнительной власти</t>
  </si>
  <si>
    <t>Муниципальная программа Большемуртинского района «Развитие физической культуры, спорта и молодежной политики в Большемуртинском районе»</t>
  </si>
  <si>
    <t xml:space="preserve"> Организация проведения массовых районных акций и мероприятий(солдатская каша, выездной десант, день старшего поколения, день инвалидов, подарки 90-летним)  в рамках подпрограммы «Развитие молодежной политики»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</si>
  <si>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Проведение мероприятий, направленных на обеспечение отдыха и оздоровление детей  в рамках подпрограммы «Развитие молодежной политики»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</si>
  <si>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Софинансирование расходов субсидии из  краевого бюджета на поддержку деятельности муниципальных молодежных центров в рамках подпрограммы «Развитие молодежной политики»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</si>
  <si>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Обеспечение деятельности (оказание услуг) подведомственных учреждений в рамках подпрограммы «Развитие массовой физической культуры и спорта»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</si>
  <si>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Организация работы спортивных клубов по месту жительства в рамках подпрограммы  «Развитие массовой физической культуры и спорта» Муниципальной программы Большемуртинского района «Развитие физической культуры, спорта и  молодежной политики в Большемуртинском районе»</t>
  </si>
  <si>
    <t>Приобретение спортивного инвентаря и инвентаря для спортивных клубов, специального инвентаря для занятия адаптивной физической культурой в рамках подпрограммы «Развитие массовой физической культуры и спорта» Муниципальной программы Большемуртинского района «Развитие физической культуры, спорта и  молодежной политики в Большемуртинском районе»</t>
  </si>
  <si>
    <t>Участие спортсменов района в комплексных краевых спортивно-массовых мероприятиях в рамках подпрограммы «Развитие массовой физической культуры и спорта» Муниципальной программы Большемуртинского района «Развитие физической культуры, спорта и  молодежной политики в Большемуртинском районе»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</si>
  <si>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 Подпрограмма «Развитие системы подготовки спортивного резерва» Муниципальной программы Большемуртинского района  «Развитие физической культуры, спорта и молодежной политики в Большемуртинском районе»</t>
  </si>
  <si>
    <t>Обеспечение деятельности (оказание услуг) подведомственных учреждений в рамках подпрограммы «Развитие системы подготовки спортивного резерва» Муниципальной программы Большемуртинского района «Развитие физической культуры, спорта и  молодежной политики в Большемуртинском районе»</t>
  </si>
  <si>
    <t>Проведений мероприятий по выявлению и поддержке талантливых детей в области спорта в рамках подпрограммы  «Развитие системы подготовки спортивного резерва» Муниципальной программы Большемуртинского района «Развитие физической культуры, спорта и  молодежной политики в Большемуртинском районе»</t>
  </si>
  <si>
    <t xml:space="preserve">Подпрограмма «Развитие дошкольного, общего и дополнительного образования» 
</t>
  </si>
  <si>
    <t>2020 год</t>
  </si>
  <si>
    <t>Сумма на          2020 год</t>
  </si>
  <si>
    <t>0110076490</t>
  </si>
  <si>
    <t>0105</t>
  </si>
  <si>
    <t>8510051200</t>
  </si>
  <si>
    <t xml:space="preserve"> Предоставление доплаты пенсионерам по Закону Красноярского края от 24.04.2008 г. № 5 – 1565 «Об особенностях правового регулирования муниципальной службы в Красноярском крае» в рамках непрограммных  расходов отдельных органов исполнительной власти</t>
  </si>
  <si>
    <t>Расходы за счет субвенции на осуществление государственных полномочий на реализацию Закона края от 21.12.2010г. № 11-5564  «О наделении органов местного самоуправления по организации и осуществлению деятельности по опеке и попечительству в отношении совершеннолетних граждан, а также в сфере патронажа»  в рамках непрограммных  расходов отдельных органов исполнительной власти</t>
  </si>
  <si>
    <t>Расходы за счет 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 расходов отдельных органов исполнительной власти</t>
  </si>
  <si>
    <t xml:space="preserve">Муниципальная программа Большемуртинского района «Развитие транспортной системы Большемуртинского района» </t>
  </si>
  <si>
    <t xml:space="preserve">подпрограмма «Осуществление дорожной деятельности» </t>
  </si>
  <si>
    <t>Муниципальная программа Большемуртинского района «Управление муниципальными финансами 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</si>
  <si>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   «Обеспечение реализации муниципальной программы и прочие мероприятия»  муниципальной программы Большемуртинского района «Управление муниципальными финансами»</t>
  </si>
  <si>
    <t>Руководство и управление в сфере установленных функций органов государственной власти в рамках подпрограммы «Обеспечение реализации муниципальной программы и прочие мероприятия»  муниципальной программы Большемуртинского района «Управление муниципальными финансами»</t>
  </si>
  <si>
    <t>Обеспечение деятельности в сфере установленных функций органов государственной власти в рамках подпрограммы «Обеспечение реализации муниципальной программы и прочие мероприятия»  муниципальной программы Большемуртинского района «Управление муниципальными финансами»</t>
  </si>
  <si>
    <t>Муниципальная программа Большемуртинского района «Управление муниципальными финансами»</t>
  </si>
  <si>
    <t xml:space="preserve">Подпрограмма «Создание условий для эффективного и ответственного управления муниципальными финансами» </t>
  </si>
  <si>
    <t xml:space="preserve">Мероприятие по предоставлению дотаций на выравнивание бюджетной обеспеченности поселений за счет средств краевого бюджета в рамках подпрограммы «Создание условий для эффективного и ответственного управления муниципальными финансами» муниципальной программы Большемуртинского района «Управление муниципальными финансами» 
</t>
  </si>
  <si>
    <t xml:space="preserve">Мероприятие по предоставлению иных межбюджетных трансфертов на поддержку мер по обеспечению сбалансированности бюджетов поселений в рамках подпрограммы «Создание условий для эффективного и ответственного управления муниципальными финансами» муниципальной программы Большемуртинского района «Управление муниципальными финансами» </t>
  </si>
  <si>
    <t>0120010490</t>
  </si>
  <si>
    <t>0107</t>
  </si>
  <si>
    <t>Обеспечение проведения выборов и референдумов</t>
  </si>
  <si>
    <t>880</t>
  </si>
  <si>
    <t>8510080260</t>
  </si>
  <si>
    <t>Специальные расходы</t>
  </si>
  <si>
    <t>0430084640</t>
  </si>
  <si>
    <t>8110080240</t>
  </si>
  <si>
    <t>8110080250</t>
  </si>
  <si>
    <t>Субсидии  на организацию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</si>
  <si>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</t>
  </si>
  <si>
    <t>Дорожное хозяйство</t>
  </si>
  <si>
    <t>Межбюджетные трансферты</t>
  </si>
  <si>
    <t>500</t>
  </si>
  <si>
    <t>540</t>
  </si>
  <si>
    <t>Управление образования администрации Большемуртинского района</t>
  </si>
  <si>
    <t>Обеспечение деятельности (оказание услуг) подведомственных учреждений за счет средств от приносящей доход деятельности в рамках  подпрограммы «Развитие дошкольного, общего и дополнительного образования» муниципальной программы  Большемуртинского района  «Развитие образования  Большемуртинского района»</t>
  </si>
  <si>
    <t>1101</t>
  </si>
  <si>
    <t>Физическая культура</t>
  </si>
  <si>
    <t>8510080610</t>
  </si>
  <si>
    <t>0940080610</t>
  </si>
  <si>
    <t xml:space="preserve">Расходы за счет субсидии на комплектование книжных фондов библиотек муниципальных образований в рамках подпрограммы «Сохранение культурного наследия»  Муниципальной программы Большемуртинского района «Развитие культуры на территории Большемуртинского района» </t>
  </si>
  <si>
    <t xml:space="preserve">Софинансирование на комплектование книжных фондов библиотек в рамках подпрограммы «Сохранение культурного наследия»  Муниципальной программы Большемуртинского района «Развитие культуры на территории Большемуртинского района» </t>
  </si>
  <si>
    <t>КУЛЬТУРА , КИНЕМАТОГРАФИЯ</t>
  </si>
  <si>
    <t>Руководство и управление в сфере установленных функций органов государственной власти в рамках подпрограммы «Обеспечение условий реализации программы»    муниципальной программы «Развитие культуры на территории Большемуртинского района»</t>
  </si>
  <si>
    <t>Обеспечение деятельности (оказание услуг) подведомственных учреждений в рамках подпрограммы «Обеспечение условий реализации программы»  муниципальной программы  Большемуртинского района «Развитие культуры на территории Большемуртинского района»</t>
  </si>
  <si>
    <t>Проведений мероприятий по выявлению и поддержке талантливых детей в области спорта в рамках подпрограммы «Развитие системы подготовки спортивного резерва»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</si>
  <si>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Организация участия занимающихся ДЮСШ в краевых учебно-тренировочных сборах в рамках подпрограммы «Развитие системы подготовки спортивного резерва»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</si>
  <si>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Организация отдыха и оздоровление одаренных детей в области физической культуры и спорта   в рамках подпрограммы «Развитие системы подготовки спортивного резерва»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</si>
  <si>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Муниципальная программа Большемуртинского района «Развитие культуры на территории Большемуртинского района»</t>
  </si>
  <si>
    <t>Организация и проведение мероприятий патриотической направленности в рамках подпрограммы «Развитие молодежной политики»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</si>
  <si>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Муниципальная программа Большемуртинского района «Развитие жилищно-коммунального хозяйства и строительства Большемуртинского района»</t>
  </si>
  <si>
    <t>0600000000</t>
  </si>
  <si>
    <t>0610000000</t>
  </si>
  <si>
    <t>0610088100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</si>
  <si>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</si>
  <si>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</si>
  <si>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</si>
  <si>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</si>
  <si>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</si>
  <si>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</si>
  <si>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</si>
  <si>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</si>
  <si>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</si>
  <si>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</si>
  <si>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</si>
  <si>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</si>
  <si>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</si>
  <si>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</si>
  <si>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</si>
  <si>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2</t>
  </si>
  <si>
    <t>Иные межбюджетные трансферты</t>
  </si>
  <si>
    <t>Приложение 5</t>
  </si>
  <si>
    <t xml:space="preserve">к решению Большемуртинского районного </t>
  </si>
  <si>
    <t>(тыс. рублей)</t>
  </si>
  <si>
    <t>Наименование показателя бюджетной классификации</t>
  </si>
  <si>
    <t>Раздел, 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</si>
  <si>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</si>
  <si>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</si>
  <si>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</si>
  <si>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</si>
  <si>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</si>
  <si>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Проведений районных спортивно-массовых мероприятий, организация участия в краевых соревнованиях в рамках подпрограммы «Развитие массовой физической культуры и спорта» Муниципальной программы Большемуртинского района «Развитие физической культуры, спорта и  молодежной политики в Большемуртинском районе»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</si>
  <si>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</si>
  <si>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</si>
  <si>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</si>
  <si>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</si>
  <si>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</si>
  <si>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</si>
  <si>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</si>
  <si>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</si>
  <si>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</si>
  <si>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</si>
  <si>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</si>
  <si>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</si>
  <si>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</si>
  <si>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</si>
  <si>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</si>
  <si>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</si>
  <si>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</si>
  <si>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</si>
  <si>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</si>
  <si>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</si>
  <si>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</si>
  <si>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</si>
  <si>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</si>
  <si>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</si>
  <si>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</si>
  <si>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</si>
  <si>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</si>
  <si>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</si>
  <si>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</si>
  <si>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</si>
  <si>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</si>
  <si>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</si>
  <si>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</si>
  <si>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</si>
  <si>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</si>
  <si>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</si>
  <si>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 xml:space="preserve">Другие вопросы в области здравоохранения </t>
  </si>
  <si>
    <t>0909</t>
  </si>
  <si>
    <t>СОЦИАЛЬНАЯ ПОЛИТИКА</t>
  </si>
  <si>
    <t>1000</t>
  </si>
  <si>
    <t>0430010360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</si>
  <si>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«Развитие молодежной политики» Муниципальной программы Большемуртинского района  «Развитие физической культуры, спорта и молодежной политики в Большемуртинском районе»</t>
  </si>
  <si>
    <t>0430074570</t>
  </si>
  <si>
    <t>Расходы за счет средств субсидии из краевого бюджета на реализацию отдельных мероприятий муниципальных программ, подпрограмм моложежной политики  в рамках подпрограммы «Развитие молодежной политики» Муниципальной программы Большемуртинского района  «Развитие физической культуры, спорта и молодежной политики в Большемуртинском районе»</t>
  </si>
  <si>
    <t>04400L4970</t>
  </si>
  <si>
    <t>1006</t>
  </si>
  <si>
    <t>Другие вопросы в области социальной политики</t>
  </si>
  <si>
    <t>8510074240</t>
  </si>
  <si>
    <t>0420010360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</si>
  <si>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«Развитие системы подготовки спортивного резерва»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</si>
  <si>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0420010480</t>
  </si>
  <si>
    <t>Субсидии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«Развитие системы подготовки спортивного резерва»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</si>
  <si>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«Развитие системы подготовки спортивного резерва»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</si>
  <si>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0410074180</t>
  </si>
  <si>
    <t>Расходы на создание новых и поддержку действующих спортивных клубов по месту жительства за счет субсидии из краевого бюджета в рамках подпрограммы  «Развитие массовой физической культуры и спорта»  Муниципальной программы Большемуртинского района  «Развитие физической культуры, спорта и молодежной политики в Большемуртинском районе»</t>
  </si>
  <si>
    <t>0410074200</t>
  </si>
  <si>
    <t>Жилищное хозяйство</t>
  </si>
  <si>
    <t>0501</t>
  </si>
  <si>
    <t>85100S9601</t>
  </si>
  <si>
    <t>03200S1440</t>
  </si>
  <si>
    <t xml:space="preserve"> Расходы на обеспечение отдыха и оздоровление детей в рамках подпрограммы «Развитие дошкольного, общего и дополнительного образования» Муниципальной программы  Большемуртинского района «Развитие образования Большемуртинского района»</t>
  </si>
  <si>
    <t>0720080610</t>
  </si>
  <si>
    <t>Расходы на организцию сбора твердых бытовых (коммунальных) отходов в рамках непрограммных расходов отдельных органов исполнительной власти</t>
  </si>
  <si>
    <t>8510010490</t>
  </si>
  <si>
    <t>Иные бюджетные ассигнования</t>
  </si>
  <si>
    <t>800</t>
  </si>
  <si>
    <t>Резервные средства</t>
  </si>
  <si>
    <t>870</t>
  </si>
  <si>
    <t>8510080210</t>
  </si>
  <si>
    <t>0400000000</t>
  </si>
  <si>
    <t>0430000000</t>
  </si>
  <si>
    <t>0430076040</t>
  </si>
  <si>
    <t>8510080110</t>
  </si>
  <si>
    <t>0300000000</t>
  </si>
  <si>
    <t>0340000000</t>
  </si>
  <si>
    <t>0340075190</t>
  </si>
  <si>
    <t>8510074290</t>
  </si>
  <si>
    <t>0900000000</t>
  </si>
  <si>
    <t>0940000000</t>
  </si>
  <si>
    <t xml:space="preserve">Предоставление субсидий организациям автомобильного пассажирского транспорта Большемуртинского района (индивидуальным предпринимателям) на компенсацию расходов, возникающих в результате небольшой интенсивности пассажиропотоков по внутрирайонным маршрутам в рамках подпрограммы «Организация транспортного обслуживания населения»  муниципальной программы Большемуртинского района «Развитие транспортной системы Большемуртинского района» </t>
  </si>
  <si>
    <t xml:space="preserve">Предоставление субсидий организациям внутреннего водного транспорта Большемуртинского района на компенсацию расходов, возникающих в результате государственного регулирования тарифов по внутрирайонному сообщению в рамках подпрограммы «Организация транспортного обслуживания населения»  муниципальной программы Большемуртинского района «Развитие транспортной системы Большемуртинского района»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</si>
  <si>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  «Обеспечение условий реализации программы»   муниципальной программы «Развитие культуры на территории Большемуртинского района»</t>
  </si>
  <si>
    <t>Руководство и управление в сфере установленных функций органов государственной власти в рамках подпрограммы «Обеспечение условий реализации программы»   муниципальной программы «Развитие культуры на территории Большемуртинского района»</t>
  </si>
  <si>
    <t>Проведение выборов  в рамках непрограммных расходов отдельных органов исполнительной власти</t>
  </si>
  <si>
    <t>0430083150</t>
  </si>
  <si>
    <t>Судебная система</t>
  </si>
  <si>
    <t>Приобретение спортивного инвентаря и инвентаря для спортивных клубов, специального инвентаря для занятия адаптивной физической культурой в рамках подпрограммы «Развитие массовой физической культуры и спорта»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</si>
  <si>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Участие спортсменов района в комплексных краевых спортивно-массовых мероприятиях в рамках подпрограммы «Развитие массовой физической культуры и спорта»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</si>
  <si>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Проведение мероприятий по развитию туризма в Большемуртинском районе в рамках  подпрограммы  «Создание условий для развития туризма в Большемуртинском районе»  муниципальной программы «Развитие культуры на территории Большемуртинского района»</t>
  </si>
  <si>
    <t xml:space="preserve">Подпрограмма  «Создание условий для развития туризма в Большемуртинском районе»  </t>
  </si>
  <si>
    <t>Проведение мероприятий по укреплению единства в Большемуртинском районе в рамках  подпрограммы «Укрепление межнационального и межконфессионального согласия народов, проживающих на территории Большемуртинского района»  муниципальной программы «Развитие культуры на территории Большемуртинского района»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</si>
  <si>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 «Развитие массовой физической культуры и спорта»  Муниципальной программы Большемуртинского района  «Развитие физической культуры, спорта и молодежной политики в Большемуртинском районе»</t>
  </si>
  <si>
    <t>Проведений районных спортивно-массовых мероприятий, организация участия в краевых соревнованиях в рамках подпрограммы «Развитие массовой физической культуры и спорта»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</si>
  <si>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Обеспечение деятельности (оказание услуг) подведомственных учреждений в рамках подпрограммы  «Развитие системы подготовки спортивного резерва»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</si>
  <si>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Расходы за счет субвенции из краевого бюджета на выполнение гос полномочий по организации проведения мероприятий по отлову и содержанию безнадзорных животных» на 2020 год и плановый период 2021 - 2022 годов в рамках подпрограммы «Организация проведения мероприятий по отлову, учету, содержанию и иному обращению с безнадзорными домашними животными» муниципальной программы Большемуртинского района  «Развитие сельского хозяйства в Большемуртинском районе»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</si>
  <si>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 «Развитие молодежной политики» Муниципальной программы Большемуртинского района  «Развитие физической культуры, спорта и молодежной политики в Большемуртинском районе»</t>
  </si>
  <si>
    <t>Расходы за счет средств субсидии из  краевого бюджета на поддержку деятельности муниципальных молодежных центров  в рамках подпрограммы «Развитие молодежной политики» муниципальной программы «Развитие физической культуры, спорта и  молодежной политики в Большемуртинском районе»</t>
  </si>
  <si>
    <t>Проведение мероприятий, направленных на организацию деятельности работы комиссий по делам несовершеннолетних и защите их прав за счет средств субвенции в рамках подпрограммы «Развитие молодежной политики» муниципальной программы «Развитие физической культуры, спорта и  молодежной политики в Большемуртинском районе»</t>
  </si>
  <si>
    <t>Обеспечение деятельности (оказание услуг) подведомственных учреждений в рамках подпрограммы «Развитие молодежной политики» муниципальной программы «Развитие физической культуры, спорта и  молодежной политики в Большемуртинском районе»</t>
  </si>
  <si>
    <t>Организация работы  трудовых отрядов старшеклассников в Большемуртинском районе в рамках подпрограммы «Развитие молодежной политики» муниципальной программы «Развитие физической культуры, спорта и  молодежной политики в Большемуртинском районе»</t>
  </si>
  <si>
    <t>Организация и проведение мероприятий патриотической направленности в рамках подпрограммы «Развитие молодежной политики» муниципальной программы «Развитие физической культуры, спорта и  молодежной политики в Большемуртинском районе»</t>
  </si>
  <si>
    <t>Участие в краевых конкурсах и проектах ТИМ, Бирюса, Енисейский меридиан, Новый фарватер, Рубильник и др.в рамках подпрограммы «Развитие молодежной политики» муниципальной программы «Развитие физической культуры, спорта и  молодежной политики в Большемуртинском районе»</t>
  </si>
  <si>
    <t>Развитие и поддержка волонтерского движения п. Большая Мурта (форма, инвентарь)в рамках подпрограммы «Развитие молодежной политики» муниципальной программы «Развитие физической культуры, спорта и  молодежной политики в Большемуртинском районе»</t>
  </si>
  <si>
    <t xml:space="preserve"> Организация проведения массовых районных акций и мероприятий(солдатская каша, выездной десант, день старшего поколения, день инвалидов, подарки 90-летним)  в рамках подпрограммы «Развитие молодежной политики» муниципальной программы «Развитие физической культуры, спорта и  молодежной политики в Большемуртинском районе»</t>
  </si>
  <si>
    <t>Софинансирование расходов субсидии из  краевого бюджета на поддержку деятельности муниципальных молодежных центров в рамках подпрограммы «Развитие молодежной политики» муниципальной программы «Развитие физической культуры, спорта и  молодежной политики в Большемуртинском районе»</t>
  </si>
  <si>
    <t>0430010490</t>
  </si>
  <si>
    <t>0420010490</t>
  </si>
  <si>
    <t>0310010490</t>
  </si>
  <si>
    <t>0330010490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</si>
  <si>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в рамках подпрограммы   «Развитие дошкольного, общего и дополнительного образования» Муниципальной программы Большемуртинского района «Развитие  образования  Большемуртинского района»</t>
  </si>
  <si>
    <t>0110010490</t>
  </si>
  <si>
    <t>Расходы за счет субвенции из краевого бюджета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муниципальной программы  «Развитие сельского хозяйства в Большемуртинском районе»</t>
  </si>
  <si>
    <t xml:space="preserve">Предоставление субсидий организациям автомобильного пассажирского транспорта Большемуртинского района (индивидуальным предпринимателям) на компенсацию расходов, возникающих в результате небольшой интенсивности пассажиропотоков по внутрирайонным маршрутам в рамках подпрограммы «Организация транспортного обслуживания населения»   муниципальной программы Большемуртинского района «Развитие транспортной системы Большемуртинского района » </t>
  </si>
  <si>
    <t xml:space="preserve">Подпрограмма «Осуществление дорожной деятельности» </t>
  </si>
  <si>
    <t xml:space="preserve">Расходы за счет субвенции на реализацию временных мер поддержки населения в целях обеспечения доступности коммунальных услуг в рамках подпрограммы «Реализация временных мер поддержки населения в целях обеспечения доступности коммунальных услуг»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</si>
  <si>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 xml:space="preserve">к  Решению Большемуртинского районного </t>
  </si>
  <si>
    <t xml:space="preserve">Ведомственная структура расходов районного бюджета 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</si>
  <si>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</si>
  <si>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</si>
  <si>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</si>
  <si>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Совет депутатов Большемуртинского района</t>
  </si>
  <si>
    <t>005</t>
  </si>
  <si>
    <t/>
  </si>
  <si>
    <t>Непрограммные расходы Совета депутатов Большемуртинского района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</si>
  <si>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</si>
  <si>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</si>
  <si>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</si>
  <si>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</si>
  <si>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</si>
  <si>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Код</t>
  </si>
  <si>
    <t>Софинансирование мероприятий по  предоставлению социальных выплат молодым семьям на приобретение (строительство жилья) в рамках подпрограммы «Обеспечение жильем молодых семей»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</si>
  <si>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Муниципальная программа Большемуртинского района «Развитие образования  Большемуртинского района»</t>
  </si>
  <si>
    <t>Приобретение жилых помещений и предоставление по договорам найма лицам из числа детей- сирот и детей, оставшихся без попечения родителей за счет средств субвенции краевого бюджета  в рамках подпрограммы  «Поддержка детей сирот, расширение практики применения семейных форм воспитания», Муниципальной программы Большемуртинского района «Развитие образования  Большемуртинского района»</t>
  </si>
  <si>
    <t>Контрольный орган законодательного органа государственной власти в рамках непрограммных расходов Совета депутатов Большемуртинского района</t>
  </si>
  <si>
    <t xml:space="preserve">Расходы на выплаты персоналу государственных (муниципальных) органов </t>
  </si>
  <si>
    <t>Администрация Большемуртинского района</t>
  </si>
  <si>
    <t>009</t>
  </si>
  <si>
    <t>Публичные нормативные социальные выплаты гражданам</t>
  </si>
  <si>
    <t>310</t>
  </si>
  <si>
    <t>Приложение 6</t>
  </si>
  <si>
    <t>0505</t>
  </si>
  <si>
    <t>Другие вопросы в области жилищно-коммунального хозяйства</t>
  </si>
  <si>
    <t>09300S5710</t>
  </si>
  <si>
    <t xml:space="preserve">                                        </t>
  </si>
  <si>
    <t xml:space="preserve">   к  Решению Большемуртинского районного </t>
  </si>
  <si>
    <t xml:space="preserve">                                                             </t>
  </si>
  <si>
    <t>Расходы на выплаты персоналу государственных (муниципальных) органов</t>
  </si>
  <si>
    <t>Расходы на выплаты персоналу казенных учреждений</t>
  </si>
  <si>
    <t>8510080220</t>
  </si>
  <si>
    <t>Организация работы  трудовых отрядов старшеклассников в Большемуртинском районе в рамках подпрограммы «Развитие молодежной политики»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</si>
  <si>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Обеспечение деятельности (оказание услуг) подведомственных учреждений в рамках подпрограммы «Развитие кадрового потенциала отрасли » муниципальной программы Большемуртинского района «Развитие  образования Большемуртинского района»</t>
  </si>
  <si>
    <t>Обеспечение деятельности (оказание услуг) подведомственных учреждений в рамках подпрограммы «Развитие кадрового потенциала отрасли » муниципальной программы Большемуртинского района «Развитие образования Большемуртинского района»</t>
  </si>
  <si>
    <t>Подпрограмма  «Поддержка детей сирот, расширение практики применения семейных форм воспитания »</t>
  </si>
  <si>
    <t>Подпрограмма  «Поддержка детей сирот, расширение практики применения семейных форм воспитания»</t>
  </si>
  <si>
    <t>100</t>
  </si>
  <si>
    <t>240</t>
  </si>
  <si>
    <t>0330083190</t>
  </si>
  <si>
    <t>0210084620</t>
  </si>
  <si>
    <t>0440000000</t>
  </si>
  <si>
    <t>0700000000</t>
  </si>
  <si>
    <t>0720000000</t>
  </si>
  <si>
    <t>0720080210</t>
  </si>
  <si>
    <t>8510000000</t>
  </si>
  <si>
    <t>Субвенции бюджетам на выполнение государственных полномочий по созданию и обеспечению деятельности административных комиссий в рамках непрограммных расходов отдельных органов исполнительной власти</t>
  </si>
  <si>
    <t>8510075140</t>
  </si>
  <si>
    <t>Национальная оборона</t>
  </si>
  <si>
    <t>8510051180</t>
  </si>
  <si>
    <t>Здравоохранение</t>
  </si>
  <si>
    <t>8510075550</t>
  </si>
  <si>
    <t>0710000000</t>
  </si>
  <si>
    <t>0710027110</t>
  </si>
  <si>
    <t>0710027120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</si>
  <si>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» муниципальной программы  Большемуртинского района  «Развитие образования  Большемуртинского района»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</si>
  <si>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Большемуртинского района «Развитие образования Большемуртинского района»</t>
  </si>
  <si>
    <t>Подпрограмма «Развитие кадрового потенциала отрасли »</t>
  </si>
  <si>
    <t>810</t>
  </si>
  <si>
    <t>Финансовое управление администрации Большемуртинского района</t>
  </si>
  <si>
    <t xml:space="preserve">Подпрограмма «Сохранение культурного наследия» </t>
  </si>
  <si>
    <t xml:space="preserve">Обеспечение деятельности (оказание услуг) подведомственных учреждений в рамках подпрограммы «Сохранение культурного наследия»  Муниципальной программы Большемуртинского района «Развитие культуры на территории Большемуртинского района» </t>
  </si>
  <si>
    <t xml:space="preserve">Поддержка отрасли культуры в рамках подпрограммы «Сохранение культурного наследия»  Муниципальной программы Большемуртинского района «Развитие культуры на территории Большемуртинского района» </t>
  </si>
  <si>
    <t>Субсидия на устройство плоскостных спортивных сооружений в рамках подпрограммы  «Развитие массовой физической культуры и спорта»  Муниципальной программы Большемуртинского района  «Развитие физической культуры, спорта и молодежной политики в Большемуртинском районе»</t>
  </si>
  <si>
    <t>04100S4200</t>
  </si>
  <si>
    <t>041P552280</t>
  </si>
  <si>
    <t>0310010480</t>
  </si>
  <si>
    <t>Субсидии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</si>
  <si>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03100L4670</t>
  </si>
  <si>
    <t>Обеспечение развития и укрепления материально-технической базы домов культуры в населенных пуктах с числом жителей до 50 тыс. чел за счет средств местного бюджета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</si>
  <si>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031A174840</t>
  </si>
  <si>
    <t>Субсидия на капитальный ремонт культурно-досуговых учреждений в сельской местности в рамках подпрограммы «Поддержка искусства и народного творчества» Муниципальной программы Большемуртинского района «Развитие культуры на территории Большемуртинского района»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</si>
  <si>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</si>
  <si>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</si>
  <si>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0320010480</t>
  </si>
  <si>
    <t>Субсидии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«Сохранение культурного наследия» Муниципальной программы Большемуртинского района «Развитие культуры на территории Большемуртинского района»</t>
  </si>
  <si>
    <t>03200L5192</t>
  </si>
  <si>
    <t>03200R5193</t>
  </si>
  <si>
    <t>03200R5194</t>
  </si>
  <si>
    <t>0330010360</t>
  </si>
  <si>
    <t>Субсидия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  «Обеспечение условий реализации программы»   муниципальной программы «Развитие культуры на территории Большемуртинского района»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</si>
  <si>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</si>
  <si>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Большемуртинского района «Развитие образования Большемуртинского района»</t>
  </si>
  <si>
    <t>011E452100</t>
  </si>
  <si>
    <t>Проведение мероприятий по выявлению и поддержке юных дарований в рамках подпрограммы «Обеспечение условий реализации программы»  Муниципальной программы Большемуртинского района «Развитие культуры на территории Большемуртинского района»</t>
  </si>
  <si>
    <t>Изменение остатков средств на счетах по учету средств бюджета</t>
  </si>
  <si>
    <t>0100</t>
  </si>
  <si>
    <t>Подпрограмма «Обеспечение жильем молодых семей»</t>
  </si>
  <si>
    <t>Расходы на проведение модернизации и установку автоматических модульных котельных в рамках  подпрограммы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</t>
  </si>
  <si>
    <t>0110080500</t>
  </si>
  <si>
    <t>090 01 03 00 00 00 0000 000</t>
  </si>
  <si>
    <t>Бюджетные кредиты от других бюджетов бюджетной системы Российской Федерации</t>
  </si>
  <si>
    <t>090 01 03 01 00 00 0000 700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</si>
  <si>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</si>
  <si>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090 01 03 01 00 05 0000 710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</si>
  <si>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</si>
  <si>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090 01 03 01 00 00 0000 800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</si>
  <si>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</si>
  <si>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090 01 03 01 00 05 0000 810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</si>
  <si>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</si>
  <si>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Приложение 4 </t>
  </si>
  <si>
    <t>к Решению Большемуртинского районного</t>
  </si>
  <si>
    <t>Доходы районного бюджета на 2020 год и плановый период 2021-2022 годов</t>
  </si>
  <si>
    <t>Код классификации доходов бюджета</t>
  </si>
  <si>
    <t>Наименование кода классификации доходов бюджета</t>
  </si>
  <si>
    <t>Доходы 
районного 
бюджета 
2020 года</t>
  </si>
  <si>
    <t>Доходы 
районного 
бюджета 
2021 года</t>
  </si>
  <si>
    <t>Доходы 
районного 
бюджета 
2022 года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</si>
  <si>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</si>
  <si>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</si>
  <si>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</si>
  <si>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</si>
  <si>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</si>
  <si>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</si>
  <si>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</si>
  <si>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</si>
  <si>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</si>
  <si>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</si>
  <si>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</si>
  <si>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</si>
  <si>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</si>
  <si>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</si>
  <si>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Налог на прибыль организаций</t>
  </si>
  <si>
    <t>182</t>
  </si>
  <si>
    <t>010</t>
  </si>
  <si>
    <t>Налог на прибыль организаций, зачисляемый в бюджеты бюджетной системы Российской Федерации по соответствующим ставкам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</si>
  <si>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</si>
  <si>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</si>
  <si>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</si>
  <si>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</si>
  <si>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</si>
  <si>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</si>
  <si>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</si>
  <si>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</si>
  <si>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</si>
  <si>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</si>
  <si>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</si>
  <si>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</si>
  <si>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</si>
  <si>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</si>
  <si>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</si>
  <si>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</si>
  <si>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</si>
  <si>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отдельных органов исполнительной власти</t>
  </si>
  <si>
    <t>851W058530</t>
  </si>
  <si>
    <t xml:space="preserve">Софинасирование .Расходы  на развитие инфраструктуры образовательных организаций в рамках подпрограммы   «Развитие дошкольного, общего и дополнительного образования» муниципальной программы  Большемуртинского района «Развитие образования  Большемуртинского  района» </t>
  </si>
  <si>
    <t>01100S5630</t>
  </si>
  <si>
    <t>Субсидии бюджетам муниципальных районов, муниципальных и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 Большемуртинского района «Развитие  образования Большемуртинского района»</t>
  </si>
  <si>
    <t>0110074420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</si>
  <si>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«Развитие дошкольного, общего и дополнительного образования» муниципальной программы  Большемуртинского района «Развитие  образования Большемуртинского района»</t>
  </si>
  <si>
    <t>01100L3040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</si>
  <si>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непрограммных расходов отдельных органов исполнительной власти</t>
  </si>
  <si>
    <t>851R374270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</si>
  <si>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 в рамках подпрограммы «Мероприятия по повышению эксплуатационной надежности объектов жизнеобеспечения района» Муниципальной программы Большемуртинского района «Развитие жилищно-коммунального хозяйства и строительства Большемуртинского района» </t>
  </si>
  <si>
    <t>0930075710</t>
  </si>
  <si>
    <t>Муниципальная программа Большемуртинского района   «Развитие сельского хозяйства в Большемуртинском районе»</t>
  </si>
  <si>
    <t xml:space="preserve">КУЛЬТУРА </t>
  </si>
  <si>
    <t>410</t>
  </si>
  <si>
    <t xml:space="preserve">                                             Приложение 8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</si>
  <si>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</si>
  <si>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«Развитие системы подготовки спортивного резерва»</t>
  </si>
  <si>
    <t>0710027210</t>
  </si>
  <si>
    <t>Всего</t>
  </si>
  <si>
    <t>078</t>
  </si>
  <si>
    <t>090 01 05 00 00 00 0000 000</t>
  </si>
  <si>
    <t>090 01 05 00 00 00 0000 500</t>
  </si>
  <si>
    <t>090 01 05 02 00 00 0000 500</t>
  </si>
  <si>
    <t>090 01 05 02 01  00 0000 510</t>
  </si>
  <si>
    <t>090 01 05 02 01 05 0000 510</t>
  </si>
  <si>
    <t>090 01 05 00 00 00 0000 600</t>
  </si>
  <si>
    <t>090 01 05 02 00 00 0000 600</t>
  </si>
  <si>
    <t>090 01 05 02 01  00 0000 610</t>
  </si>
  <si>
    <t xml:space="preserve">090 01 05 02 01 05 0000 610 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</si>
  <si>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</si>
  <si>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</si>
  <si>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</si>
  <si>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</si>
  <si>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</si>
  <si>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</si>
  <si>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</si>
  <si>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</si>
  <si>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</si>
  <si>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</si>
  <si>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</si>
  <si>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</si>
  <si>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</si>
  <si>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</si>
  <si>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</si>
  <si>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Условно утвержденные расходы</t>
  </si>
  <si>
    <t>Уменьшение прочих остатков средств бюджетов</t>
  </si>
  <si>
    <t xml:space="preserve">                                             Приложение 1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</si>
  <si>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</si>
  <si>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</si>
  <si>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Организация работы по профилактике негативных проявлений в молодежной среде, формирование здорового образа жизни молодых граждан в рамках подпрограммы «Развитие молодежной политики» Муниципальной программы Большемуртинского района «Развитие физической культуры, спорта и молодежной политики в Большемуртинском районе»</t>
  </si>
  <si>
    <t>1</t>
  </si>
  <si>
    <t>Подпрограмма «Обеспечение реализации муниципальной программы и прочие мероприятия»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</si>
  <si>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«Осуществление дорожной деятельности»  муниципальной программы Большемуртинского района «Развитие транспортной системы Большемуртинского района»</t>
  </si>
  <si>
    <t>Содержание межпоселенческих  дорог  за счет муниципального дорожного фонда Большемуртинского района в рамках подпрограммы «Осуществление дорожной деятельности»  муниципальной программы Большемуртинского района «Развитие транспортной системы Большемуртинского района»</t>
  </si>
  <si>
    <t xml:space="preserve">Мероприятие по предоставлению дотаций на выравнивание бюджетной обеспеченности поселений из районного фонда финансовой поддержки в рамках подпрограммы «Создание условий для эффективного и ответственного управления муниципальными финансами» муниципальной программы Большемуртинского района «Управление муниципальными финансами» </t>
  </si>
  <si>
    <t>0430084620</t>
  </si>
  <si>
    <t>Проведение мероприятий, направленных на укрепление МТБ учреждений культуры в рамках подпрограммы «Обеспечение условий реализации программы» муниципальной программы «Развитие культуры на территории Большемуртинского района»</t>
  </si>
  <si>
    <t>Подпрограмма «Обеспечение условий реализации программы»</t>
  </si>
  <si>
    <t>0920000000</t>
  </si>
  <si>
    <t>0920075700</t>
  </si>
  <si>
    <t>0420000000</t>
  </si>
  <si>
    <t>0420080610</t>
  </si>
  <si>
    <t>0430074560</t>
  </si>
  <si>
    <t>04300S4560</t>
  </si>
  <si>
    <t>0430080610</t>
  </si>
  <si>
    <t>0430083120</t>
  </si>
  <si>
    <t>0430083130</t>
  </si>
  <si>
    <t>0430083160</t>
  </si>
  <si>
    <t>0430083170</t>
  </si>
  <si>
    <t>0140000000</t>
  </si>
  <si>
    <t>0703</t>
  </si>
  <si>
    <t>Дополнительное образование детей</t>
  </si>
  <si>
    <t>110</t>
  </si>
  <si>
    <t>Расходы на обеспечение выделения денежных средств на присмотр и уход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 Большемуртинского района «Развитие образования Большемуртинского района»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</si>
  <si>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</si>
  <si>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</si>
  <si>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</si>
  <si>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№ строки</t>
  </si>
  <si>
    <t>Код ведомства</t>
  </si>
  <si>
    <t>090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</si>
  <si>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</si>
  <si>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</si>
  <si>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</si>
  <si>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</si>
  <si>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</si>
  <si>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</si>
  <si>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0610088200</t>
  </si>
  <si>
    <t>0800000000</t>
  </si>
  <si>
    <t>0800084450</t>
  </si>
  <si>
    <t>0310000000</t>
  </si>
  <si>
    <t>0310080610</t>
  </si>
  <si>
    <t>0320000000</t>
  </si>
  <si>
    <t>0320082900</t>
  </si>
  <si>
    <t>0330000000</t>
  </si>
  <si>
    <t>0330082110</t>
  </si>
  <si>
    <t>0350000000</t>
  </si>
  <si>
    <t>0330080210</t>
  </si>
  <si>
    <t>0330080610</t>
  </si>
  <si>
    <t>0100000000</t>
  </si>
  <si>
    <t>0110000000</t>
  </si>
  <si>
    <t>Подпрограмма «Организация проведения мероприятий по отлову, учету, содержанию и иному обращению с безнадзорными домашними животными»</t>
  </si>
  <si>
    <t xml:space="preserve">Муниципальная программа Большемуртинского района «Развитие жилищно-коммунального хозяйства и строительства Большемуртинского района» </t>
  </si>
  <si>
    <t>Подпрограмма «Реализация временных мер поддержки населения в целях обеспечения доступности коммунальных услуг»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</si>
  <si>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</si>
  <si>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</si>
  <si>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</si>
  <si>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</si>
  <si>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</si>
  <si>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</si>
  <si>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</si>
  <si>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</si>
  <si>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</si>
  <si>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</si>
  <si>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041</t>
  </si>
  <si>
    <t>ДОХОДЫ ОТ ОКАЗАНИЯ ПЛАТНЫХ УСЛУГ И КОМПЕНСАЦИИ ЗАТРАТ ГОСУДАРСТВА</t>
  </si>
  <si>
    <t>130</t>
  </si>
  <si>
    <t>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</si>
  <si>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</si>
  <si>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</si>
  <si>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</si>
  <si>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</si>
  <si>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</si>
  <si>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</si>
  <si>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</si>
  <si>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</si>
  <si>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</si>
  <si>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</si>
  <si>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</si>
  <si>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</si>
  <si>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</si>
  <si>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</si>
  <si>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</si>
  <si>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</si>
  <si>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</si>
  <si>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</si>
  <si>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</si>
  <si>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</si>
  <si>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</si>
  <si>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</si>
  <si>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Совета депутатов от "20" октября 2020 года № 2-7</t>
  </si>
  <si>
    <t>Совета депутатов от "20"октября 2020 года № 2-7</t>
  </si>
  <si>
    <t>Совета депутатов от "20" октября 2020 года №  2-7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</si>
</sst>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#,##0.0"/>
    <numFmt numFmtId="178" formatCode="0.0"/>
    <numFmt numFmtId="179" formatCode="?"/>
    <numFmt numFmtId="181" formatCode="#,##0.000"/>
  </numFmts>
  <fonts count="5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8"/>
      <name val="Arial Cyr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Arial Cyr"/>
      <charset val="204"/>
    </font>
    <font>
      <sz val="14"/>
      <color indexed="58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5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0"/>
      <color indexed="58"/>
      <name val="Arial Cyr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sz val="12"/>
      <name val="Helv"/>
      <charset val="204"/>
    </font>
    <font>
      <b/>
      <sz val="10"/>
      <name val="Helv"/>
      <charset val="204"/>
    </font>
    <font>
      <sz val="10"/>
      <name val="Arial Cyr"/>
      <charset val="204"/>
    </font>
    <font>
      <sz val="9"/>
      <name val="Helv"/>
      <charset val="204"/>
    </font>
    <font>
      <u/>
      <sz val="9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6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1">
    <xf numFmtId="0" fontId="0" fillId="0" borderId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0" fontId="21" fillId="4" borderId="1" applyNumberFormat="0" applyAlignment="0" applyProtection="0"/>
    <xf numFmtId="0" fontId="22" fillId="11" borderId="2" applyNumberFormat="0" applyAlignment="0" applyProtection="0"/>
    <xf numFmtId="0" fontId="23" fillId="11" borderId="1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12" borderId="7" applyNumberFormat="0" applyAlignment="0" applyProtection="0"/>
    <xf numFmtId="0" fontId="29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13" fillId="0" borderId="0"/>
    <xf numFmtId="0" fontId="1" fillId="0" borderId="0"/>
    <xf numFmtId="0" fontId="9" fillId="0" borderId="0"/>
    <xf numFmtId="0" fontId="12" fillId="0" borderId="0"/>
    <xf numFmtId="0" fontId="1" fillId="0" borderId="0"/>
    <xf numFmtId="0" fontId="52" fillId="0" borderId="0"/>
    <xf numFmtId="0" fontId="15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</cellStyleXfs>
  <cellXfs count="39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19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7" fillId="0" borderId="0" xfId="0" applyFont="1"/>
    <xf numFmtId="49" fontId="4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4" fillId="0" borderId="10" xfId="0" applyNumberFormat="1" applyFont="1" applyFill="1" applyBorder="1" applyAlignment="1">
      <alignment vertical="top" wrapText="1"/>
    </xf>
    <xf numFmtId="49" fontId="4" fillId="0" borderId="10" xfId="0" applyNumberFormat="1" applyFont="1" applyFill="1" applyBorder="1" applyAlignment="1">
      <alignment horizontal="center" vertical="top"/>
    </xf>
    <xf numFmtId="0" fontId="4" fillId="0" borderId="0" xfId="0" applyFont="1" applyFill="1"/>
    <xf numFmtId="0" fontId="9" fillId="0" borderId="0" xfId="0" applyFont="1"/>
    <xf numFmtId="0" fontId="4" fillId="0" borderId="0" xfId="0" applyNumberFormat="1" applyFont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1" fillId="0" borderId="0" xfId="0" applyFont="1" applyFill="1" applyAlignment="1">
      <alignment horizontal="right"/>
    </xf>
    <xf numFmtId="0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top"/>
    </xf>
    <xf numFmtId="0" fontId="4" fillId="0" borderId="10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/>
    </xf>
    <xf numFmtId="172" fontId="4" fillId="0" borderId="10" xfId="0" applyNumberFormat="1" applyFont="1" applyFill="1" applyBorder="1" applyAlignment="1">
      <alignment vertical="center" wrapText="1"/>
    </xf>
    <xf numFmtId="1" fontId="4" fillId="0" borderId="10" xfId="0" applyNumberFormat="1" applyFont="1" applyFill="1" applyBorder="1" applyAlignment="1">
      <alignment horizontal="center" vertical="top" wrapText="1"/>
    </xf>
    <xf numFmtId="0" fontId="16" fillId="0" borderId="0" xfId="0" applyFont="1" applyFill="1"/>
    <xf numFmtId="0" fontId="9" fillId="0" borderId="0" xfId="0" applyFont="1" applyFill="1"/>
    <xf numFmtId="172" fontId="5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49" fontId="4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 shrinkToFit="1"/>
    </xf>
    <xf numFmtId="172" fontId="4" fillId="0" borderId="10" xfId="0" applyNumberFormat="1" applyFont="1" applyFill="1" applyBorder="1" applyAlignment="1">
      <alignment vertical="top"/>
    </xf>
    <xf numFmtId="0" fontId="36" fillId="0" borderId="0" xfId="22" applyFont="1" applyFill="1"/>
    <xf numFmtId="0" fontId="16" fillId="0" borderId="0" xfId="22" applyFont="1" applyFill="1"/>
    <xf numFmtId="0" fontId="16" fillId="0" borderId="0" xfId="0" applyFont="1" applyFill="1" applyAlignment="1">
      <alignment horizontal="right"/>
    </xf>
    <xf numFmtId="0" fontId="16" fillId="0" borderId="0" xfId="22" applyFont="1" applyFill="1" applyAlignment="1">
      <alignment horizontal="right"/>
    </xf>
    <xf numFmtId="0" fontId="36" fillId="0" borderId="0" xfId="22" applyFont="1" applyFill="1" applyAlignment="1">
      <alignment horizontal="right"/>
    </xf>
    <xf numFmtId="0" fontId="36" fillId="0" borderId="0" xfId="0" applyFont="1" applyFill="1"/>
    <xf numFmtId="172" fontId="9" fillId="0" borderId="0" xfId="0" applyNumberFormat="1" applyFont="1" applyFill="1"/>
    <xf numFmtId="172" fontId="4" fillId="0" borderId="11" xfId="0" applyNumberFormat="1" applyFont="1" applyFill="1" applyBorder="1" applyAlignment="1">
      <alignment vertical="center" wrapText="1"/>
    </xf>
    <xf numFmtId="0" fontId="17" fillId="0" borderId="0" xfId="0" applyFont="1" applyFill="1" applyBorder="1"/>
    <xf numFmtId="0" fontId="17" fillId="0" borderId="0" xfId="0" applyFont="1" applyFill="1" applyBorder="1" applyAlignment="1">
      <alignment horizontal="right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9" fillId="0" borderId="0" xfId="0" applyFont="1" applyFill="1"/>
    <xf numFmtId="172" fontId="19" fillId="0" borderId="0" xfId="0" applyNumberFormat="1" applyFont="1" applyFill="1"/>
    <xf numFmtId="172" fontId="17" fillId="0" borderId="0" xfId="0" applyNumberFormat="1" applyFont="1" applyFill="1" applyAlignment="1">
      <alignment horizontal="right"/>
    </xf>
    <xf numFmtId="0" fontId="37" fillId="0" borderId="0" xfId="0" applyFont="1" applyFill="1"/>
    <xf numFmtId="0" fontId="37" fillId="0" borderId="0" xfId="0" applyFont="1" applyFill="1" applyAlignment="1">
      <alignment horizontal="right"/>
    </xf>
    <xf numFmtId="172" fontId="17" fillId="0" borderId="0" xfId="0" applyNumberFormat="1" applyFont="1" applyFill="1"/>
    <xf numFmtId="0" fontId="38" fillId="0" borderId="0" xfId="0" applyFont="1" applyFill="1" applyAlignment="1">
      <alignment horizontal="right"/>
    </xf>
    <xf numFmtId="0" fontId="39" fillId="0" borderId="0" xfId="0" applyFont="1" applyFill="1"/>
    <xf numFmtId="49" fontId="4" fillId="0" borderId="0" xfId="22" applyNumberFormat="1" applyFont="1" applyFill="1" applyAlignment="1">
      <alignment horizontal="center" vertical="top"/>
    </xf>
    <xf numFmtId="0" fontId="14" fillId="0" borderId="0" xfId="22" applyFont="1" applyFill="1"/>
    <xf numFmtId="0" fontId="5" fillId="0" borderId="0" xfId="22" applyFont="1" applyFill="1" applyAlignment="1">
      <alignment horizontal="center" vertical="top"/>
    </xf>
    <xf numFmtId="0" fontId="4" fillId="0" borderId="10" xfId="22" applyNumberFormat="1" applyFont="1" applyFill="1" applyBorder="1" applyAlignment="1">
      <alignment horizontal="center" vertical="center" wrapText="1"/>
    </xf>
    <xf numFmtId="49" fontId="4" fillId="0" borderId="12" xfId="22" applyNumberFormat="1" applyFont="1" applyFill="1" applyBorder="1" applyAlignment="1">
      <alignment horizontal="center" vertical="top" wrapText="1"/>
    </xf>
    <xf numFmtId="0" fontId="17" fillId="0" borderId="13" xfId="0" applyFont="1" applyFill="1" applyBorder="1"/>
    <xf numFmtId="0" fontId="17" fillId="0" borderId="13" xfId="0" applyFont="1" applyFill="1" applyBorder="1" applyAlignment="1">
      <alignment horizontal="right"/>
    </xf>
    <xf numFmtId="2" fontId="3" fillId="0" borderId="10" xfId="0" applyNumberFormat="1" applyFont="1" applyFill="1" applyBorder="1" applyAlignment="1">
      <alignment vertical="top" wrapText="1"/>
    </xf>
    <xf numFmtId="178" fontId="17" fillId="0" borderId="0" xfId="0" applyNumberFormat="1" applyFont="1" applyFill="1"/>
    <xf numFmtId="172" fontId="10" fillId="0" borderId="10" xfId="0" applyNumberFormat="1" applyFont="1" applyFill="1" applyBorder="1" applyAlignment="1">
      <alignment vertical="top" wrapText="1"/>
    </xf>
    <xf numFmtId="0" fontId="17" fillId="15" borderId="0" xfId="0" applyFont="1" applyFill="1"/>
    <xf numFmtId="2" fontId="41" fillId="0" borderId="10" xfId="0" applyNumberFormat="1" applyFont="1" applyFill="1" applyBorder="1" applyAlignment="1">
      <alignment vertical="top" wrapText="1"/>
    </xf>
    <xf numFmtId="49" fontId="41" fillId="0" borderId="10" xfId="0" applyNumberFormat="1" applyFont="1" applyFill="1" applyBorder="1" applyAlignment="1">
      <alignment horizontal="center" vertical="top" wrapText="1"/>
    </xf>
    <xf numFmtId="2" fontId="40" fillId="0" borderId="10" xfId="0" applyNumberFormat="1" applyFont="1" applyFill="1" applyBorder="1" applyAlignment="1">
      <alignment vertical="top" wrapText="1"/>
    </xf>
    <xf numFmtId="49" fontId="40" fillId="0" borderId="10" xfId="0" applyNumberFormat="1" applyFont="1" applyFill="1" applyBorder="1" applyAlignment="1">
      <alignment horizontal="center" vertical="top" wrapText="1"/>
    </xf>
    <xf numFmtId="49" fontId="40" fillId="0" borderId="10" xfId="0" applyNumberFormat="1" applyFont="1" applyFill="1" applyBorder="1" applyAlignment="1" applyProtection="1">
      <alignment horizontal="center" vertical="top"/>
    </xf>
    <xf numFmtId="0" fontId="40" fillId="0" borderId="10" xfId="0" applyFont="1" applyFill="1" applyBorder="1" applyAlignment="1">
      <alignment horizontal="center" vertical="top"/>
    </xf>
    <xf numFmtId="179" fontId="40" fillId="0" borderId="10" xfId="0" applyNumberFormat="1" applyFont="1" applyFill="1" applyBorder="1" applyAlignment="1" applyProtection="1">
      <alignment vertical="center" wrapText="1"/>
    </xf>
    <xf numFmtId="0" fontId="43" fillId="0" borderId="14" xfId="0" quotePrefix="1" applyNumberFormat="1" applyFont="1" applyFill="1" applyBorder="1" applyAlignment="1">
      <alignment horizontal="left" vertical="top" wrapText="1"/>
    </xf>
    <xf numFmtId="0" fontId="40" fillId="0" borderId="10" xfId="0" applyNumberFormat="1" applyFont="1" applyFill="1" applyBorder="1" applyAlignment="1" applyProtection="1">
      <alignment vertical="center" wrapText="1"/>
    </xf>
    <xf numFmtId="2" fontId="40" fillId="0" borderId="10" xfId="0" applyNumberFormat="1" applyFont="1" applyFill="1" applyBorder="1" applyAlignment="1">
      <alignment vertical="top" wrapText="1" shrinkToFit="1"/>
    </xf>
    <xf numFmtId="49" fontId="40" fillId="0" borderId="10" xfId="0" applyNumberFormat="1" applyFont="1" applyFill="1" applyBorder="1" applyAlignment="1" applyProtection="1">
      <alignment horizontal="center" vertical="center"/>
    </xf>
    <xf numFmtId="0" fontId="40" fillId="0" borderId="10" xfId="0" applyFont="1" applyFill="1" applyBorder="1" applyAlignment="1">
      <alignment horizontal="center" vertical="center"/>
    </xf>
    <xf numFmtId="49" fontId="40" fillId="15" borderId="10" xfId="0" applyNumberFormat="1" applyFont="1" applyFill="1" applyBorder="1" applyAlignment="1">
      <alignment horizontal="center" vertical="top" wrapText="1"/>
    </xf>
    <xf numFmtId="172" fontId="40" fillId="15" borderId="10" xfId="0" applyNumberFormat="1" applyFont="1" applyFill="1" applyBorder="1" applyAlignment="1">
      <alignment vertical="top"/>
    </xf>
    <xf numFmtId="2" fontId="40" fillId="0" borderId="10" xfId="22" applyNumberFormat="1" applyFont="1" applyFill="1" applyBorder="1" applyAlignment="1">
      <alignment vertical="top" wrapText="1"/>
    </xf>
    <xf numFmtId="0" fontId="43" fillId="0" borderId="14" xfId="22" applyNumberFormat="1" applyFont="1" applyFill="1" applyBorder="1" applyAlignment="1">
      <alignment horizontal="center" vertical="top" wrapText="1"/>
    </xf>
    <xf numFmtId="49" fontId="41" fillId="0" borderId="10" xfId="22" applyNumberFormat="1" applyFont="1" applyFill="1" applyBorder="1" applyAlignment="1" applyProtection="1">
      <alignment vertical="center" wrapText="1"/>
    </xf>
    <xf numFmtId="0" fontId="44" fillId="0" borderId="14" xfId="22" quotePrefix="1" applyNumberFormat="1" applyFont="1" applyFill="1" applyBorder="1" applyAlignment="1">
      <alignment horizontal="center" vertical="top" wrapText="1"/>
    </xf>
    <xf numFmtId="2" fontId="40" fillId="0" borderId="10" xfId="22" applyNumberFormat="1" applyFont="1" applyFill="1" applyBorder="1" applyAlignment="1">
      <alignment vertical="top" wrapText="1" shrinkToFit="1"/>
    </xf>
    <xf numFmtId="49" fontId="40" fillId="0" borderId="10" xfId="20" applyNumberFormat="1" applyFont="1" applyFill="1" applyBorder="1" applyAlignment="1">
      <alignment horizontal="center" vertical="top" wrapText="1"/>
    </xf>
    <xf numFmtId="49" fontId="40" fillId="0" borderId="10" xfId="22" applyNumberFormat="1" applyFont="1" applyFill="1" applyBorder="1" applyAlignment="1">
      <alignment horizontal="center" vertical="top" wrapText="1"/>
    </xf>
    <xf numFmtId="0" fontId="40" fillId="0" borderId="10" xfId="22" applyFont="1" applyFill="1" applyBorder="1" applyAlignment="1">
      <alignment horizontal="center" vertical="top" wrapText="1"/>
    </xf>
    <xf numFmtId="0" fontId="43" fillId="0" borderId="14" xfId="0" applyNumberFormat="1" applyFont="1" applyFill="1" applyBorder="1" applyAlignment="1">
      <alignment horizontal="left" vertical="top" wrapText="1"/>
    </xf>
    <xf numFmtId="0" fontId="40" fillId="0" borderId="10" xfId="22" applyFont="1" applyFill="1" applyBorder="1" applyAlignment="1">
      <alignment horizontal="center" vertical="top"/>
    </xf>
    <xf numFmtId="172" fontId="40" fillId="15" borderId="10" xfId="0" applyNumberFormat="1" applyFont="1" applyFill="1" applyBorder="1" applyAlignment="1">
      <alignment vertical="top" wrapText="1"/>
    </xf>
    <xf numFmtId="2" fontId="40" fillId="15" borderId="10" xfId="22" applyNumberFormat="1" applyFont="1" applyFill="1" applyBorder="1" applyAlignment="1">
      <alignment vertical="top" wrapText="1" shrinkToFit="1"/>
    </xf>
    <xf numFmtId="49" fontId="40" fillId="15" borderId="10" xfId="20" applyNumberFormat="1" applyFont="1" applyFill="1" applyBorder="1" applyAlignment="1">
      <alignment horizontal="center" vertical="top" wrapText="1"/>
    </xf>
    <xf numFmtId="49" fontId="40" fillId="15" borderId="10" xfId="22" applyNumberFormat="1" applyFont="1" applyFill="1" applyBorder="1" applyAlignment="1">
      <alignment horizontal="center" vertical="top" wrapText="1"/>
    </xf>
    <xf numFmtId="0" fontId="41" fillId="0" borderId="10" xfId="22" applyNumberFormat="1" applyFont="1" applyFill="1" applyBorder="1" applyAlignment="1">
      <alignment vertical="center" wrapText="1"/>
    </xf>
    <xf numFmtId="49" fontId="41" fillId="0" borderId="10" xfId="22" applyNumberFormat="1" applyFont="1" applyFill="1" applyBorder="1" applyAlignment="1">
      <alignment horizontal="center" vertical="top" wrapText="1"/>
    </xf>
    <xf numFmtId="2" fontId="41" fillId="0" borderId="10" xfId="22" applyNumberFormat="1" applyFont="1" applyFill="1" applyBorder="1" applyAlignment="1">
      <alignment vertical="top" wrapText="1"/>
    </xf>
    <xf numFmtId="0" fontId="40" fillId="0" borderId="10" xfId="22" applyNumberFormat="1" applyFont="1" applyFill="1" applyBorder="1" applyAlignment="1" applyProtection="1">
      <alignment vertical="center" wrapText="1"/>
    </xf>
    <xf numFmtId="49" fontId="40" fillId="0" borderId="10" xfId="22" applyNumberFormat="1" applyFont="1" applyFill="1" applyBorder="1" applyAlignment="1">
      <alignment horizontal="center" vertical="center" wrapText="1"/>
    </xf>
    <xf numFmtId="0" fontId="40" fillId="0" borderId="10" xfId="22" applyFont="1" applyFill="1" applyBorder="1" applyAlignment="1">
      <alignment horizontal="center" vertical="center" wrapText="1"/>
    </xf>
    <xf numFmtId="179" fontId="41" fillId="0" borderId="10" xfId="22" applyNumberFormat="1" applyFont="1" applyFill="1" applyBorder="1" applyAlignment="1" applyProtection="1">
      <alignment vertical="center" wrapText="1"/>
    </xf>
    <xf numFmtId="49" fontId="41" fillId="0" borderId="10" xfId="22" applyNumberFormat="1" applyFont="1" applyFill="1" applyBorder="1" applyAlignment="1" applyProtection="1">
      <alignment horizontal="center" vertical="top"/>
    </xf>
    <xf numFmtId="179" fontId="40" fillId="0" borderId="10" xfId="22" applyNumberFormat="1" applyFont="1" applyFill="1" applyBorder="1" applyAlignment="1" applyProtection="1">
      <alignment vertical="center" wrapText="1"/>
    </xf>
    <xf numFmtId="49" fontId="40" fillId="0" borderId="10" xfId="22" applyNumberFormat="1" applyFont="1" applyFill="1" applyBorder="1" applyAlignment="1" applyProtection="1">
      <alignment horizontal="center" vertical="center"/>
    </xf>
    <xf numFmtId="0" fontId="40" fillId="0" borderId="10" xfId="22" applyFont="1" applyFill="1" applyBorder="1" applyAlignment="1">
      <alignment horizontal="center" vertical="center"/>
    </xf>
    <xf numFmtId="0" fontId="41" fillId="0" borderId="10" xfId="22" applyFont="1" applyFill="1" applyBorder="1" applyAlignment="1">
      <alignment horizontal="center" vertical="top"/>
    </xf>
    <xf numFmtId="49" fontId="40" fillId="0" borderId="10" xfId="22" applyNumberFormat="1" applyFont="1" applyFill="1" applyBorder="1" applyAlignment="1" applyProtection="1">
      <alignment horizontal="center" vertical="top"/>
    </xf>
    <xf numFmtId="49" fontId="41" fillId="0" borderId="10" xfId="22" applyNumberFormat="1" applyFont="1" applyFill="1" applyBorder="1" applyAlignment="1" applyProtection="1">
      <alignment horizontal="center" vertical="center"/>
    </xf>
    <xf numFmtId="0" fontId="41" fillId="0" borderId="10" xfId="22" applyFont="1" applyFill="1" applyBorder="1" applyAlignment="1">
      <alignment horizontal="center" vertical="center"/>
    </xf>
    <xf numFmtId="172" fontId="40" fillId="15" borderId="10" xfId="0" applyNumberFormat="1" applyFont="1" applyFill="1" applyBorder="1" applyAlignment="1">
      <alignment vertical="center"/>
    </xf>
    <xf numFmtId="172" fontId="40" fillId="15" borderId="10" xfId="0" applyNumberFormat="1" applyFont="1" applyFill="1" applyBorder="1" applyAlignment="1">
      <alignment vertical="center" wrapText="1"/>
    </xf>
    <xf numFmtId="0" fontId="40" fillId="0" borderId="10" xfId="22" applyNumberFormat="1" applyFont="1" applyFill="1" applyBorder="1" applyAlignment="1">
      <alignment vertical="top" wrapText="1"/>
    </xf>
    <xf numFmtId="179" fontId="41" fillId="0" borderId="10" xfId="0" applyNumberFormat="1" applyFont="1" applyFill="1" applyBorder="1" applyAlignment="1" applyProtection="1">
      <alignment vertical="center" wrapText="1"/>
    </xf>
    <xf numFmtId="49" fontId="40" fillId="0" borderId="10" xfId="22" applyNumberFormat="1" applyFont="1" applyFill="1" applyBorder="1" applyAlignment="1">
      <alignment horizontal="center" vertical="top"/>
    </xf>
    <xf numFmtId="49" fontId="40" fillId="0" borderId="10" xfId="22" applyNumberFormat="1" applyFont="1" applyFill="1" applyBorder="1" applyAlignment="1" applyProtection="1">
      <alignment vertical="center" wrapText="1"/>
    </xf>
    <xf numFmtId="2" fontId="41" fillId="0" borderId="10" xfId="0" applyNumberFormat="1" applyFont="1" applyFill="1" applyBorder="1" applyAlignment="1">
      <alignment vertical="top" wrapText="1" shrinkToFit="1"/>
    </xf>
    <xf numFmtId="49" fontId="40" fillId="0" borderId="15" xfId="22" applyNumberFormat="1" applyFont="1" applyFill="1" applyBorder="1" applyAlignment="1">
      <alignment horizontal="center" vertical="top" wrapText="1"/>
    </xf>
    <xf numFmtId="49" fontId="42" fillId="0" borderId="10" xfId="22" applyNumberFormat="1" applyFont="1" applyFill="1" applyBorder="1" applyAlignment="1">
      <alignment horizontal="center" vertical="top" wrapText="1"/>
    </xf>
    <xf numFmtId="49" fontId="40" fillId="0" borderId="0" xfId="22" applyNumberFormat="1" applyFont="1" applyFill="1" applyAlignment="1">
      <alignment horizontal="center"/>
    </xf>
    <xf numFmtId="178" fontId="0" fillId="0" borderId="0" xfId="0" applyNumberFormat="1" applyFont="1" applyFill="1" applyBorder="1"/>
    <xf numFmtId="178" fontId="0" fillId="0" borderId="13" xfId="0" applyNumberFormat="1" applyFont="1" applyFill="1" applyBorder="1"/>
    <xf numFmtId="178" fontId="0" fillId="0" borderId="0" xfId="0" applyNumberFormat="1" applyFont="1" applyFill="1" applyAlignment="1">
      <alignment horizontal="center"/>
    </xf>
    <xf numFmtId="178" fontId="0" fillId="0" borderId="0" xfId="0" applyNumberFormat="1" applyFont="1" applyFill="1"/>
    <xf numFmtId="178" fontId="47" fillId="0" borderId="0" xfId="0" applyNumberFormat="1" applyFont="1" applyFill="1"/>
    <xf numFmtId="178" fontId="48" fillId="0" borderId="0" xfId="0" applyNumberFormat="1" applyFont="1" applyFill="1"/>
    <xf numFmtId="178" fontId="6" fillId="0" borderId="16" xfId="0" applyNumberFormat="1" applyFont="1" applyFill="1" applyBorder="1" applyAlignment="1">
      <alignment horizontal="center" vertical="top" wrapText="1"/>
    </xf>
    <xf numFmtId="178" fontId="6" fillId="0" borderId="0" xfId="0" applyNumberFormat="1" applyFont="1" applyFill="1"/>
    <xf numFmtId="172" fontId="0" fillId="0" borderId="0" xfId="0" applyNumberFormat="1" applyFont="1" applyFill="1"/>
    <xf numFmtId="0" fontId="14" fillId="0" borderId="0" xfId="0" applyFont="1" applyFill="1"/>
    <xf numFmtId="0" fontId="14" fillId="0" borderId="0" xfId="0" applyFont="1" applyFill="1" applyAlignment="1">
      <alignment horizontal="right"/>
    </xf>
    <xf numFmtId="0" fontId="49" fillId="0" borderId="0" xfId="0" applyFont="1" applyFill="1"/>
    <xf numFmtId="172" fontId="41" fillId="15" borderId="10" xfId="0" applyNumberFormat="1" applyFont="1" applyFill="1" applyBorder="1" applyAlignment="1">
      <alignment horizontal="right" vertical="top" wrapText="1"/>
    </xf>
    <xf numFmtId="49" fontId="41" fillId="15" borderId="10" xfId="22" applyNumberFormat="1" applyFont="1" applyFill="1" applyBorder="1" applyAlignment="1">
      <alignment horizontal="center" vertical="top" wrapText="1"/>
    </xf>
    <xf numFmtId="0" fontId="44" fillId="15" borderId="14" xfId="22" quotePrefix="1" applyNumberFormat="1" applyFont="1" applyFill="1" applyBorder="1" applyAlignment="1">
      <alignment horizontal="center" vertical="top" wrapText="1"/>
    </xf>
    <xf numFmtId="0" fontId="16" fillId="15" borderId="0" xfId="22" applyFont="1" applyFill="1"/>
    <xf numFmtId="2" fontId="40" fillId="15" borderId="10" xfId="0" applyNumberFormat="1" applyFont="1" applyFill="1" applyBorder="1" applyAlignment="1">
      <alignment vertical="top" wrapText="1" shrinkToFit="1"/>
    </xf>
    <xf numFmtId="2" fontId="40" fillId="15" borderId="10" xfId="22" applyNumberFormat="1" applyFont="1" applyFill="1" applyBorder="1" applyAlignment="1">
      <alignment vertical="top" wrapText="1"/>
    </xf>
    <xf numFmtId="0" fontId="36" fillId="15" borderId="0" xfId="22" applyFont="1" applyFill="1"/>
    <xf numFmtId="2" fontId="40" fillId="15" borderId="10" xfId="0" applyNumberFormat="1" applyFont="1" applyFill="1" applyBorder="1" applyAlignment="1">
      <alignment vertical="top" wrapText="1"/>
    </xf>
    <xf numFmtId="179" fontId="41" fillId="15" borderId="10" xfId="22" applyNumberFormat="1" applyFont="1" applyFill="1" applyBorder="1" applyAlignment="1" applyProtection="1">
      <alignment vertical="center" wrapText="1"/>
    </xf>
    <xf numFmtId="49" fontId="41" fillId="15" borderId="10" xfId="22" applyNumberFormat="1" applyFont="1" applyFill="1" applyBorder="1" applyAlignment="1" applyProtection="1">
      <alignment horizontal="center" vertical="top"/>
    </xf>
    <xf numFmtId="2" fontId="41" fillId="15" borderId="10" xfId="22" applyNumberFormat="1" applyFont="1" applyFill="1" applyBorder="1" applyAlignment="1">
      <alignment vertical="top" wrapText="1"/>
    </xf>
    <xf numFmtId="179" fontId="40" fillId="15" borderId="10" xfId="22" applyNumberFormat="1" applyFont="1" applyFill="1" applyBorder="1" applyAlignment="1" applyProtection="1">
      <alignment vertical="center" wrapText="1"/>
    </xf>
    <xf numFmtId="49" fontId="40" fillId="15" borderId="10" xfId="22" applyNumberFormat="1" applyFont="1" applyFill="1" applyBorder="1" applyAlignment="1" applyProtection="1">
      <alignment horizontal="center" vertical="center"/>
    </xf>
    <xf numFmtId="0" fontId="40" fillId="15" borderId="10" xfId="22" applyFont="1" applyFill="1" applyBorder="1" applyAlignment="1">
      <alignment horizontal="center" vertical="center"/>
    </xf>
    <xf numFmtId="0" fontId="16" fillId="15" borderId="0" xfId="22" applyFont="1" applyFill="1" applyAlignment="1">
      <alignment horizontal="right"/>
    </xf>
    <xf numFmtId="2" fontId="41" fillId="15" borderId="10" xfId="0" applyNumberFormat="1" applyFont="1" applyFill="1" applyBorder="1" applyAlignment="1">
      <alignment vertical="top" wrapText="1"/>
    </xf>
    <xf numFmtId="49" fontId="41" fillId="15" borderId="10" xfId="22" applyNumberFormat="1" applyFont="1" applyFill="1" applyBorder="1" applyAlignment="1" applyProtection="1">
      <alignment vertical="center" wrapText="1"/>
    </xf>
    <xf numFmtId="0" fontId="41" fillId="15" borderId="10" xfId="22" applyFont="1" applyFill="1" applyBorder="1" applyAlignment="1">
      <alignment horizontal="center" vertical="top"/>
    </xf>
    <xf numFmtId="0" fontId="40" fillId="15" borderId="10" xfId="22" applyFont="1" applyFill="1" applyBorder="1" applyAlignment="1">
      <alignment horizontal="center" vertical="top"/>
    </xf>
    <xf numFmtId="0" fontId="40" fillId="15" borderId="10" xfId="22" applyNumberFormat="1" applyFont="1" applyFill="1" applyBorder="1" applyAlignment="1" applyProtection="1">
      <alignment vertical="center" wrapText="1"/>
    </xf>
    <xf numFmtId="49" fontId="40" fillId="15" borderId="10" xfId="22" applyNumberFormat="1" applyFont="1" applyFill="1" applyBorder="1" applyAlignment="1" applyProtection="1">
      <alignment horizontal="center" vertical="top"/>
    </xf>
    <xf numFmtId="49" fontId="40" fillId="15" borderId="10" xfId="22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72" fontId="6" fillId="16" borderId="16" xfId="0" applyNumberFormat="1" applyFont="1" applyFill="1" applyBorder="1" applyAlignment="1">
      <alignment vertical="top" wrapText="1"/>
    </xf>
    <xf numFmtId="178" fontId="0" fillId="15" borderId="0" xfId="0" applyNumberFormat="1" applyFont="1" applyFill="1"/>
    <xf numFmtId="172" fontId="37" fillId="0" borderId="0" xfId="0" applyNumberFormat="1" applyFont="1" applyFill="1"/>
    <xf numFmtId="172" fontId="14" fillId="0" borderId="0" xfId="0" applyNumberFormat="1" applyFont="1" applyFill="1"/>
    <xf numFmtId="178" fontId="17" fillId="0" borderId="0" xfId="0" applyNumberFormat="1" applyFont="1" applyFill="1" applyAlignment="1">
      <alignment horizontal="right"/>
    </xf>
    <xf numFmtId="0" fontId="44" fillId="0" borderId="14" xfId="22" applyNumberFormat="1" applyFont="1" applyFill="1" applyBorder="1" applyAlignment="1">
      <alignment horizontal="center" vertical="top" wrapText="1"/>
    </xf>
    <xf numFmtId="0" fontId="46" fillId="0" borderId="0" xfId="22" applyFont="1" applyFill="1"/>
    <xf numFmtId="0" fontId="40" fillId="0" borderId="0" xfId="22" applyNumberFormat="1" applyFont="1" applyFill="1"/>
    <xf numFmtId="0" fontId="41" fillId="0" borderId="0" xfId="22" applyFont="1" applyFill="1" applyAlignment="1">
      <alignment horizontal="center"/>
    </xf>
    <xf numFmtId="0" fontId="40" fillId="0" borderId="10" xfId="22" applyNumberFormat="1" applyFont="1" applyFill="1" applyBorder="1" applyAlignment="1">
      <alignment horizontal="center" vertical="center" wrapText="1"/>
    </xf>
    <xf numFmtId="49" fontId="40" fillId="0" borderId="12" xfId="22" applyNumberFormat="1" applyFont="1" applyFill="1" applyBorder="1" applyAlignment="1">
      <alignment horizontal="center" vertical="center" wrapText="1"/>
    </xf>
    <xf numFmtId="49" fontId="41" fillId="0" borderId="10" xfId="0" applyNumberFormat="1" applyFont="1" applyFill="1" applyBorder="1" applyAlignment="1" applyProtection="1">
      <alignment vertical="center" wrapText="1"/>
    </xf>
    <xf numFmtId="0" fontId="40" fillId="0" borderId="10" xfId="0" applyFont="1" applyFill="1" applyBorder="1" applyAlignment="1">
      <alignment vertical="top" wrapText="1"/>
    </xf>
    <xf numFmtId="0" fontId="43" fillId="0" borderId="10" xfId="0" applyFont="1" applyFill="1" applyBorder="1" applyAlignment="1">
      <alignment vertical="top" wrapText="1"/>
    </xf>
    <xf numFmtId="179" fontId="41" fillId="15" borderId="10" xfId="0" applyNumberFormat="1" applyFont="1" applyFill="1" applyBorder="1" applyAlignment="1" applyProtection="1">
      <alignment vertical="center" wrapText="1"/>
    </xf>
    <xf numFmtId="0" fontId="40" fillId="0" borderId="10" xfId="0" applyNumberFormat="1" applyFont="1" applyFill="1" applyBorder="1" applyAlignment="1">
      <alignment vertical="top" wrapText="1"/>
    </xf>
    <xf numFmtId="0" fontId="40" fillId="15" borderId="10" xfId="0" applyNumberFormat="1" applyFont="1" applyFill="1" applyBorder="1" applyAlignment="1">
      <alignment vertical="top" wrapText="1"/>
    </xf>
    <xf numFmtId="4" fontId="46" fillId="15" borderId="0" xfId="0" applyNumberFormat="1" applyFont="1" applyFill="1" applyBorder="1" applyAlignment="1">
      <alignment vertical="top"/>
    </xf>
    <xf numFmtId="0" fontId="17" fillId="15" borderId="0" xfId="0" applyFont="1" applyFill="1" applyAlignment="1">
      <alignment horizontal="right"/>
    </xf>
    <xf numFmtId="0" fontId="4" fillId="0" borderId="0" xfId="21" applyFont="1" applyFill="1" applyAlignment="1">
      <alignment horizontal="right"/>
    </xf>
    <xf numFmtId="0" fontId="50" fillId="0" borderId="0" xfId="0" applyFont="1" applyFill="1" applyAlignment="1"/>
    <xf numFmtId="0" fontId="0" fillId="0" borderId="0" xfId="0" applyAlignment="1"/>
    <xf numFmtId="178" fontId="6" fillId="0" borderId="16" xfId="0" applyNumberFormat="1" applyFont="1" applyFill="1" applyBorder="1" applyAlignment="1">
      <alignment horizontal="right" vertical="top" wrapText="1"/>
    </xf>
    <xf numFmtId="172" fontId="43" fillId="15" borderId="14" xfId="22" applyNumberFormat="1" applyFont="1" applyFill="1" applyBorder="1" applyAlignment="1">
      <alignment horizontal="right" vertical="top" wrapText="1"/>
    </xf>
    <xf numFmtId="172" fontId="44" fillId="15" borderId="14" xfId="22" applyNumberFormat="1" applyFont="1" applyFill="1" applyBorder="1" applyAlignment="1">
      <alignment horizontal="right" vertical="top" wrapText="1"/>
    </xf>
    <xf numFmtId="172" fontId="40" fillId="15" borderId="10" xfId="22" applyNumberFormat="1" applyFont="1" applyFill="1" applyBorder="1" applyAlignment="1">
      <alignment vertical="top"/>
    </xf>
    <xf numFmtId="172" fontId="40" fillId="15" borderId="10" xfId="22" applyNumberFormat="1" applyFont="1" applyFill="1" applyBorder="1" applyAlignment="1">
      <alignment vertical="top" wrapText="1"/>
    </xf>
    <xf numFmtId="172" fontId="41" fillId="15" borderId="10" xfId="22" applyNumberFormat="1" applyFont="1" applyFill="1" applyBorder="1" applyAlignment="1">
      <alignment vertical="top"/>
    </xf>
    <xf numFmtId="172" fontId="40" fillId="15" borderId="10" xfId="22" applyNumberFormat="1" applyFont="1" applyFill="1" applyBorder="1" applyAlignment="1">
      <alignment vertical="center"/>
    </xf>
    <xf numFmtId="172" fontId="45" fillId="15" borderId="17" xfId="22" applyNumberFormat="1" applyFont="1" applyFill="1" applyBorder="1"/>
    <xf numFmtId="172" fontId="41" fillId="15" borderId="10" xfId="22" applyNumberFormat="1" applyFont="1" applyFill="1" applyBorder="1" applyAlignment="1">
      <alignment vertical="top" wrapText="1"/>
    </xf>
    <xf numFmtId="172" fontId="40" fillId="15" borderId="10" xfId="22" applyNumberFormat="1" applyFont="1" applyFill="1" applyBorder="1" applyAlignment="1">
      <alignment vertical="center" wrapText="1"/>
    </xf>
    <xf numFmtId="178" fontId="41" fillId="15" borderId="10" xfId="22" applyNumberFormat="1" applyFont="1" applyFill="1" applyBorder="1" applyAlignment="1">
      <alignment horizontal="right" vertical="top"/>
    </xf>
    <xf numFmtId="178" fontId="40" fillId="15" borderId="10" xfId="22" applyNumberFormat="1" applyFont="1" applyFill="1" applyBorder="1" applyAlignment="1">
      <alignment horizontal="right" vertical="top"/>
    </xf>
    <xf numFmtId="178" fontId="40" fillId="15" borderId="10" xfId="22" applyNumberFormat="1" applyFont="1" applyFill="1" applyBorder="1" applyAlignment="1">
      <alignment horizontal="right" vertical="top" wrapText="1"/>
    </xf>
    <xf numFmtId="172" fontId="44" fillId="15" borderId="14" xfId="22" applyNumberFormat="1" applyFont="1" applyFill="1" applyBorder="1" applyAlignment="1">
      <alignment vertical="top" wrapText="1"/>
    </xf>
    <xf numFmtId="178" fontId="40" fillId="15" borderId="10" xfId="22" applyNumberFormat="1" applyFont="1" applyFill="1" applyBorder="1" applyAlignment="1">
      <alignment vertical="top" wrapText="1"/>
    </xf>
    <xf numFmtId="172" fontId="41" fillId="15" borderId="10" xfId="22" applyNumberFormat="1" applyFont="1" applyFill="1" applyBorder="1"/>
    <xf numFmtId="0" fontId="40" fillId="0" borderId="0" xfId="21" applyFont="1" applyFill="1" applyAlignment="1">
      <alignment horizontal="right"/>
    </xf>
    <xf numFmtId="0" fontId="53" fillId="0" borderId="0" xfId="0" applyFont="1" applyFill="1" applyAlignment="1"/>
    <xf numFmtId="0" fontId="53" fillId="15" borderId="0" xfId="0" applyFont="1" applyFill="1" applyAlignment="1"/>
    <xf numFmtId="49" fontId="40" fillId="0" borderId="0" xfId="22" applyNumberFormat="1" applyFont="1"/>
    <xf numFmtId="0" fontId="41" fillId="15" borderId="0" xfId="0" applyFont="1" applyFill="1" applyAlignment="1">
      <alignment horizontal="right"/>
    </xf>
    <xf numFmtId="4" fontId="40" fillId="15" borderId="0" xfId="18" applyNumberFormat="1" applyFont="1" applyFill="1" applyBorder="1" applyAlignment="1">
      <alignment horizontal="right" vertical="top"/>
    </xf>
    <xf numFmtId="49" fontId="54" fillId="0" borderId="0" xfId="22" applyNumberFormat="1" applyFont="1"/>
    <xf numFmtId="4" fontId="40" fillId="15" borderId="0" xfId="21" applyNumberFormat="1" applyFont="1" applyFill="1" applyBorder="1" applyAlignment="1">
      <alignment horizontal="right" vertical="top"/>
    </xf>
    <xf numFmtId="0" fontId="41" fillId="0" borderId="0" xfId="22" quotePrefix="1" applyFont="1" applyAlignment="1">
      <alignment wrapText="1"/>
    </xf>
    <xf numFmtId="0" fontId="41" fillId="15" borderId="0" xfId="22" quotePrefix="1" applyFont="1" applyFill="1" applyAlignment="1">
      <alignment wrapText="1"/>
    </xf>
    <xf numFmtId="0" fontId="41" fillId="15" borderId="0" xfId="22" applyFont="1" applyFill="1" applyAlignment="1">
      <alignment horizontal="center"/>
    </xf>
    <xf numFmtId="0" fontId="40" fillId="15" borderId="0" xfId="22" applyFont="1" applyFill="1" applyAlignment="1">
      <alignment horizontal="right"/>
    </xf>
    <xf numFmtId="172" fontId="40" fillId="15" borderId="10" xfId="22" applyNumberFormat="1" applyFont="1" applyFill="1" applyBorder="1" applyAlignment="1">
      <alignment horizontal="center" vertical="center" wrapText="1"/>
    </xf>
    <xf numFmtId="49" fontId="40" fillId="15" borderId="12" xfId="22" applyNumberFormat="1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 applyProtection="1">
      <alignment vertical="center" wrapText="1"/>
    </xf>
    <xf numFmtId="0" fontId="40" fillId="15" borderId="10" xfId="0" applyNumberFormat="1" applyFont="1" applyFill="1" applyBorder="1" applyAlignment="1" applyProtection="1">
      <alignment vertical="center" wrapText="1"/>
    </xf>
    <xf numFmtId="49" fontId="40" fillId="15" borderId="10" xfId="0" applyNumberFormat="1" applyFont="1" applyFill="1" applyBorder="1" applyAlignment="1" applyProtection="1">
      <alignment horizontal="center" vertical="center"/>
    </xf>
    <xf numFmtId="49" fontId="40" fillId="15" borderId="10" xfId="0" applyNumberFormat="1" applyFont="1" applyFill="1" applyBorder="1" applyAlignment="1">
      <alignment horizontal="center" vertical="top"/>
    </xf>
    <xf numFmtId="49" fontId="40" fillId="15" borderId="10" xfId="0" applyNumberFormat="1" applyFont="1" applyFill="1" applyBorder="1" applyAlignment="1" applyProtection="1">
      <alignment horizontal="center" vertical="top"/>
    </xf>
    <xf numFmtId="179" fontId="40" fillId="15" borderId="10" xfId="0" applyNumberFormat="1" applyFont="1" applyFill="1" applyBorder="1" applyAlignment="1" applyProtection="1">
      <alignment vertical="center" wrapText="1"/>
    </xf>
    <xf numFmtId="49" fontId="40" fillId="15" borderId="10" xfId="0" applyNumberFormat="1" applyFont="1" applyFill="1" applyBorder="1" applyAlignment="1">
      <alignment horizontal="center" vertical="center" wrapText="1"/>
    </xf>
    <xf numFmtId="0" fontId="40" fillId="15" borderId="0" xfId="22" applyFont="1" applyFill="1"/>
    <xf numFmtId="0" fontId="53" fillId="15" borderId="0" xfId="0" applyFont="1" applyFill="1"/>
    <xf numFmtId="0" fontId="40" fillId="15" borderId="13" xfId="0" applyNumberFormat="1" applyFont="1" applyFill="1" applyBorder="1" applyAlignment="1"/>
    <xf numFmtId="49" fontId="40" fillId="15" borderId="13" xfId="0" applyNumberFormat="1" applyFont="1" applyFill="1" applyBorder="1" applyAlignment="1">
      <alignment horizontal="center"/>
    </xf>
    <xf numFmtId="49" fontId="40" fillId="15" borderId="13" xfId="0" applyNumberFormat="1" applyFont="1" applyFill="1" applyBorder="1" applyAlignment="1">
      <alignment horizontal="center" vertical="top"/>
    </xf>
    <xf numFmtId="4" fontId="40" fillId="15" borderId="13" xfId="0" applyNumberFormat="1" applyFont="1" applyFill="1" applyBorder="1" applyAlignment="1">
      <alignment horizontal="right" vertical="top"/>
    </xf>
    <xf numFmtId="0" fontId="40" fillId="15" borderId="18" xfId="0" applyNumberFormat="1" applyFont="1" applyFill="1" applyBorder="1" applyAlignment="1">
      <alignment horizontal="center" vertical="center" wrapText="1"/>
    </xf>
    <xf numFmtId="49" fontId="40" fillId="15" borderId="18" xfId="0" applyNumberFormat="1" applyFont="1" applyFill="1" applyBorder="1" applyAlignment="1">
      <alignment horizontal="center" vertical="center" wrapText="1"/>
    </xf>
    <xf numFmtId="49" fontId="40" fillId="15" borderId="18" xfId="0" applyNumberFormat="1" applyFont="1" applyFill="1" applyBorder="1" applyAlignment="1">
      <alignment horizontal="center" vertical="top" wrapText="1"/>
    </xf>
    <xf numFmtId="4" fontId="40" fillId="15" borderId="18" xfId="0" applyNumberFormat="1" applyFont="1" applyFill="1" applyBorder="1" applyAlignment="1">
      <alignment horizontal="center" vertical="top" wrapText="1"/>
    </xf>
    <xf numFmtId="4" fontId="40" fillId="15" borderId="10" xfId="0" applyNumberFormat="1" applyFont="1" applyFill="1" applyBorder="1" applyAlignment="1">
      <alignment horizontal="center" vertical="top" wrapText="1"/>
    </xf>
    <xf numFmtId="49" fontId="41" fillId="15" borderId="10" xfId="0" applyNumberFormat="1" applyFont="1" applyFill="1" applyBorder="1" applyAlignment="1">
      <alignment horizontal="center" vertical="top" wrapText="1"/>
    </xf>
    <xf numFmtId="172" fontId="41" fillId="15" borderId="10" xfId="0" applyNumberFormat="1" applyFont="1" applyFill="1" applyBorder="1" applyAlignment="1">
      <alignment vertical="top" wrapText="1"/>
    </xf>
    <xf numFmtId="172" fontId="40" fillId="15" borderId="10" xfId="0" applyNumberFormat="1" applyFont="1" applyFill="1" applyBorder="1" applyAlignment="1">
      <alignment horizontal="right" vertical="top" wrapText="1"/>
    </xf>
    <xf numFmtId="49" fontId="42" fillId="15" borderId="10" xfId="0" applyNumberFormat="1" applyFont="1" applyFill="1" applyBorder="1" applyAlignment="1">
      <alignment horizontal="center" vertical="top" wrapText="1"/>
    </xf>
    <xf numFmtId="49" fontId="40" fillId="15" borderId="10" xfId="0" applyNumberFormat="1" applyFont="1" applyFill="1" applyBorder="1" applyAlignment="1" applyProtection="1">
      <alignment vertical="center" wrapText="1"/>
    </xf>
    <xf numFmtId="0" fontId="40" fillId="15" borderId="10" xfId="0" applyFont="1" applyFill="1" applyBorder="1" applyAlignment="1">
      <alignment horizontal="center" vertical="top"/>
    </xf>
    <xf numFmtId="49" fontId="40" fillId="0" borderId="10" xfId="0" applyNumberFormat="1" applyFont="1" applyFill="1" applyBorder="1" applyAlignment="1">
      <alignment horizontal="center" vertical="center" wrapText="1"/>
    </xf>
    <xf numFmtId="0" fontId="43" fillId="15" borderId="14" xfId="0" applyNumberFormat="1" applyFont="1" applyFill="1" applyBorder="1" applyAlignment="1">
      <alignment horizontal="left" vertical="top" wrapText="1"/>
    </xf>
    <xf numFmtId="172" fontId="43" fillId="15" borderId="10" xfId="24" applyNumberFormat="1" applyFont="1" applyFill="1" applyBorder="1" applyAlignment="1">
      <alignment vertical="top"/>
    </xf>
    <xf numFmtId="0" fontId="43" fillId="15" borderId="14" xfId="0" quotePrefix="1" applyNumberFormat="1" applyFont="1" applyFill="1" applyBorder="1" applyAlignment="1">
      <alignment horizontal="left" vertical="top" wrapText="1"/>
    </xf>
    <xf numFmtId="0" fontId="40" fillId="15" borderId="10" xfId="0" applyFont="1" applyFill="1" applyBorder="1" applyAlignment="1">
      <alignment horizontal="center" vertical="top" wrapText="1"/>
    </xf>
    <xf numFmtId="0" fontId="40" fillId="15" borderId="10" xfId="0" applyFont="1" applyFill="1" applyBorder="1" applyAlignment="1">
      <alignment horizontal="center" vertical="center"/>
    </xf>
    <xf numFmtId="0" fontId="40" fillId="15" borderId="10" xfId="0" applyFont="1" applyFill="1" applyBorder="1" applyAlignment="1">
      <alignment vertical="top" wrapText="1"/>
    </xf>
    <xf numFmtId="0" fontId="43" fillId="15" borderId="10" xfId="0" applyFont="1" applyFill="1" applyBorder="1" applyAlignment="1">
      <alignment vertical="top" wrapText="1"/>
    </xf>
    <xf numFmtId="0" fontId="40" fillId="15" borderId="10" xfId="0" applyFont="1" applyFill="1" applyBorder="1" applyAlignment="1">
      <alignment horizontal="left" vertical="top" wrapText="1"/>
    </xf>
    <xf numFmtId="0" fontId="40" fillId="15" borderId="10" xfId="0" applyFont="1" applyFill="1" applyBorder="1" applyAlignment="1">
      <alignment horizontal="center" vertical="center" wrapText="1"/>
    </xf>
    <xf numFmtId="0" fontId="43" fillId="15" borderId="19" xfId="0" applyNumberFormat="1" applyFont="1" applyFill="1" applyBorder="1" applyAlignment="1">
      <alignment horizontal="left" vertical="top" wrapText="1"/>
    </xf>
    <xf numFmtId="0" fontId="40" fillId="15" borderId="18" xfId="0" applyFont="1" applyFill="1" applyBorder="1" applyAlignment="1">
      <alignment horizontal="center" vertical="center"/>
    </xf>
    <xf numFmtId="172" fontId="40" fillId="15" borderId="18" xfId="0" applyNumberFormat="1" applyFont="1" applyFill="1" applyBorder="1" applyAlignment="1">
      <alignment vertical="top" wrapText="1"/>
    </xf>
    <xf numFmtId="49" fontId="41" fillId="15" borderId="10" xfId="0" applyNumberFormat="1" applyFont="1" applyFill="1" applyBorder="1" applyAlignment="1" applyProtection="1">
      <alignment vertical="center" wrapText="1"/>
    </xf>
    <xf numFmtId="49" fontId="41" fillId="15" borderId="10" xfId="0" applyNumberFormat="1" applyFont="1" applyFill="1" applyBorder="1" applyAlignment="1" applyProtection="1">
      <alignment horizontal="center" vertical="top"/>
    </xf>
    <xf numFmtId="0" fontId="41" fillId="15" borderId="10" xfId="0" applyFont="1" applyFill="1" applyBorder="1" applyAlignment="1">
      <alignment horizontal="center" vertical="top"/>
    </xf>
    <xf numFmtId="172" fontId="41" fillId="15" borderId="10" xfId="0" applyNumberFormat="1" applyFont="1" applyFill="1" applyBorder="1" applyAlignment="1">
      <alignment vertical="top"/>
    </xf>
    <xf numFmtId="0" fontId="40" fillId="15" borderId="10" xfId="0" applyNumberFormat="1" applyFont="1" applyFill="1" applyBorder="1" applyAlignment="1">
      <alignment vertical="center" wrapText="1"/>
    </xf>
    <xf numFmtId="2" fontId="40" fillId="15" borderId="0" xfId="0" applyNumberFormat="1" applyFont="1" applyFill="1" applyBorder="1" applyAlignment="1">
      <alignment vertical="top" wrapText="1"/>
    </xf>
    <xf numFmtId="49" fontId="40" fillId="15" borderId="0" xfId="0" applyNumberFormat="1" applyFont="1" applyFill="1" applyBorder="1" applyAlignment="1">
      <alignment horizontal="center" vertical="top" wrapText="1"/>
    </xf>
    <xf numFmtId="4" fontId="40" fillId="15" borderId="0" xfId="0" applyNumberFormat="1" applyFont="1" applyFill="1" applyBorder="1" applyAlignment="1">
      <alignment vertical="top" wrapText="1"/>
    </xf>
    <xf numFmtId="49" fontId="46" fillId="15" borderId="0" xfId="0" applyNumberFormat="1" applyFont="1" applyFill="1" applyBorder="1" applyAlignment="1">
      <alignment horizontal="center" vertical="top"/>
    </xf>
    <xf numFmtId="0" fontId="46" fillId="15" borderId="0" xfId="0" applyNumberFormat="1" applyFont="1" applyFill="1" applyBorder="1" applyAlignment="1"/>
    <xf numFmtId="49" fontId="46" fillId="15" borderId="0" xfId="0" applyNumberFormat="1" applyFont="1" applyFill="1" applyBorder="1" applyAlignment="1">
      <alignment horizontal="center"/>
    </xf>
    <xf numFmtId="1" fontId="40" fillId="15" borderId="10" xfId="0" applyNumberFormat="1" applyFont="1" applyFill="1" applyBorder="1" applyAlignment="1">
      <alignment horizontal="center" vertical="top" wrapText="1"/>
    </xf>
    <xf numFmtId="1" fontId="40" fillId="15" borderId="0" xfId="0" applyNumberFormat="1" applyFont="1" applyFill="1" applyBorder="1" applyAlignment="1">
      <alignment horizontal="center" vertical="top"/>
    </xf>
    <xf numFmtId="1" fontId="40" fillId="15" borderId="13" xfId="0" applyNumberFormat="1" applyFont="1" applyFill="1" applyBorder="1" applyAlignment="1">
      <alignment horizontal="center" vertical="top"/>
    </xf>
    <xf numFmtId="1" fontId="40" fillId="15" borderId="18" xfId="0" applyNumberFormat="1" applyFont="1" applyFill="1" applyBorder="1" applyAlignment="1">
      <alignment horizontal="center" vertical="center" wrapText="1"/>
    </xf>
    <xf numFmtId="1" fontId="40" fillId="15" borderId="0" xfId="0" applyNumberFormat="1" applyFont="1" applyFill="1" applyBorder="1" applyAlignment="1">
      <alignment horizontal="center" vertical="top" wrapText="1"/>
    </xf>
    <xf numFmtId="172" fontId="4" fillId="0" borderId="10" xfId="0" applyNumberFormat="1" applyFont="1" applyBorder="1" applyAlignment="1">
      <alignment horizontal="center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0" fillId="0" borderId="0" xfId="0" applyFill="1"/>
    <xf numFmtId="49" fontId="0" fillId="0" borderId="0" xfId="0" applyNumberFormat="1" applyFill="1"/>
    <xf numFmtId="0" fontId="55" fillId="0" borderId="0" xfId="0" quotePrefix="1" applyFont="1" applyFill="1" applyAlignment="1">
      <alignment wrapText="1"/>
    </xf>
    <xf numFmtId="49" fontId="55" fillId="0" borderId="0" xfId="0" quotePrefix="1" applyNumberFormat="1" applyFont="1" applyFill="1" applyAlignment="1">
      <alignment wrapText="1"/>
    </xf>
    <xf numFmtId="172" fontId="10" fillId="0" borderId="0" xfId="0" applyNumberFormat="1" applyFont="1" applyFill="1" applyBorder="1" applyAlignment="1">
      <alignment horizontal="right" vertical="top"/>
    </xf>
    <xf numFmtId="0" fontId="55" fillId="0" borderId="0" xfId="0" applyFont="1" applyFill="1" applyAlignment="1">
      <alignment wrapText="1"/>
    </xf>
    <xf numFmtId="172" fontId="6" fillId="0" borderId="0" xfId="0" applyNumberFormat="1" applyFont="1" applyFill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55" fillId="0" borderId="10" xfId="0" quotePrefix="1" applyFont="1" applyFill="1" applyBorder="1" applyAlignment="1">
      <alignment wrapText="1"/>
    </xf>
    <xf numFmtId="0" fontId="6" fillId="0" borderId="12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left" vertical="top"/>
    </xf>
    <xf numFmtId="49" fontId="6" fillId="0" borderId="10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vertical="top" wrapText="1"/>
    </xf>
    <xf numFmtId="172" fontId="6" fillId="0" borderId="10" xfId="0" applyNumberFormat="1" applyFont="1" applyFill="1" applyBorder="1" applyAlignment="1">
      <alignment vertical="top"/>
    </xf>
    <xf numFmtId="172" fontId="0" fillId="0" borderId="0" xfId="0" applyNumberFormat="1" applyFill="1"/>
    <xf numFmtId="0" fontId="9" fillId="0" borderId="0" xfId="0" applyFont="1" applyAlignment="1"/>
    <xf numFmtId="0" fontId="5" fillId="0" borderId="0" xfId="0" applyFont="1" applyAlignment="1">
      <alignment horizontal="center"/>
    </xf>
    <xf numFmtId="0" fontId="5" fillId="0" borderId="2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172" fontId="4" fillId="0" borderId="10" xfId="0" applyNumberFormat="1" applyFont="1" applyBorder="1" applyAlignment="1">
      <alignment horizontal="center" vertical="top" wrapText="1"/>
    </xf>
    <xf numFmtId="172" fontId="5" fillId="0" borderId="10" xfId="0" applyNumberFormat="1" applyFont="1" applyBorder="1" applyAlignment="1">
      <alignment horizontal="center" vertical="top" wrapText="1"/>
    </xf>
    <xf numFmtId="0" fontId="6" fillId="0" borderId="0" xfId="0" applyFont="1"/>
    <xf numFmtId="0" fontId="18" fillId="0" borderId="0" xfId="0" applyFont="1" applyAlignment="1">
      <alignment horizontal="right"/>
    </xf>
    <xf numFmtId="0" fontId="17" fillId="0" borderId="0" xfId="0" applyFont="1"/>
    <xf numFmtId="0" fontId="57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57" fillId="0" borderId="0" xfId="0" applyNumberFormat="1" applyFont="1" applyAlignment="1">
      <alignment horizontal="center" wrapText="1"/>
    </xf>
    <xf numFmtId="0" fontId="57" fillId="0" borderId="0" xfId="0" applyFont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4" fontId="17" fillId="0" borderId="0" xfId="0" applyNumberFormat="1" applyFont="1"/>
    <xf numFmtId="0" fontId="18" fillId="0" borderId="12" xfId="0" applyFont="1" applyBorder="1" applyAlignment="1">
      <alignment horizontal="center" vertical="top" wrapText="1"/>
    </xf>
    <xf numFmtId="0" fontId="57" fillId="0" borderId="10" xfId="0" applyFont="1" applyBorder="1" applyAlignment="1">
      <alignment horizontal="left" vertical="top" wrapText="1"/>
    </xf>
    <xf numFmtId="0" fontId="57" fillId="0" borderId="10" xfId="0" applyFont="1" applyBorder="1" applyAlignment="1">
      <alignment vertical="top" wrapText="1"/>
    </xf>
    <xf numFmtId="178" fontId="57" fillId="0" borderId="10" xfId="0" applyNumberFormat="1" applyFont="1" applyBorder="1" applyAlignment="1">
      <alignment horizontal="center" vertical="top" wrapText="1"/>
    </xf>
    <xf numFmtId="0" fontId="17" fillId="0" borderId="0" xfId="0" applyFont="1" applyBorder="1"/>
    <xf numFmtId="0" fontId="57" fillId="0" borderId="0" xfId="0" applyFont="1" applyAlignment="1">
      <alignment horizontal="left" wrapText="1"/>
    </xf>
    <xf numFmtId="178" fontId="18" fillId="0" borderId="10" xfId="0" applyNumberFormat="1" applyFont="1" applyBorder="1" applyAlignment="1">
      <alignment horizontal="center" vertical="top" wrapText="1"/>
    </xf>
    <xf numFmtId="0" fontId="57" fillId="0" borderId="0" xfId="0" applyFont="1" applyAlignment="1">
      <alignment horizontal="left"/>
    </xf>
    <xf numFmtId="3" fontId="17" fillId="0" borderId="0" xfId="0" applyNumberFormat="1" applyFont="1"/>
    <xf numFmtId="0" fontId="18" fillId="0" borderId="20" xfId="0" applyFont="1" applyBorder="1" applyAlignment="1">
      <alignment horizontal="center" vertical="top" wrapText="1"/>
    </xf>
    <xf numFmtId="0" fontId="18" fillId="0" borderId="23" xfId="0" applyFont="1" applyBorder="1" applyAlignment="1">
      <alignment horizontal="center" vertical="top" wrapText="1"/>
    </xf>
    <xf numFmtId="0" fontId="18" fillId="0" borderId="24" xfId="0" applyFont="1" applyBorder="1" applyAlignment="1">
      <alignment horizontal="center" vertical="top" wrapText="1"/>
    </xf>
    <xf numFmtId="0" fontId="18" fillId="0" borderId="22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center" vertical="top" wrapText="1"/>
    </xf>
    <xf numFmtId="0" fontId="18" fillId="0" borderId="26" xfId="0" applyFont="1" applyBorder="1" applyAlignment="1">
      <alignment horizontal="center" vertical="top" wrapText="1"/>
    </xf>
    <xf numFmtId="172" fontId="17" fillId="0" borderId="0" xfId="0" applyNumberFormat="1" applyFont="1" applyBorder="1"/>
    <xf numFmtId="178" fontId="0" fillId="16" borderId="0" xfId="0" applyNumberFormat="1" applyFont="1" applyFill="1"/>
    <xf numFmtId="0" fontId="17" fillId="16" borderId="0" xfId="0" applyFont="1" applyFill="1" applyAlignment="1">
      <alignment horizontal="right"/>
    </xf>
    <xf numFmtId="0" fontId="17" fillId="16" borderId="0" xfId="0" applyFont="1" applyFill="1"/>
    <xf numFmtId="172" fontId="58" fillId="15" borderId="10" xfId="0" applyNumberFormat="1" applyFont="1" applyFill="1" applyBorder="1" applyAlignment="1">
      <alignment vertical="top" wrapText="1"/>
    </xf>
    <xf numFmtId="2" fontId="40" fillId="15" borderId="10" xfId="23" applyNumberFormat="1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right"/>
    </xf>
    <xf numFmtId="181" fontId="10" fillId="0" borderId="10" xfId="0" applyNumberFormat="1" applyFont="1" applyFill="1" applyBorder="1" applyAlignment="1">
      <alignment vertical="top" wrapText="1"/>
    </xf>
    <xf numFmtId="0" fontId="14" fillId="0" borderId="0" xfId="22" applyFont="1" applyFill="1" applyAlignment="1"/>
    <xf numFmtId="0" fontId="4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50" fillId="0" borderId="0" xfId="0" applyFont="1" applyFill="1" applyAlignment="1"/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right"/>
    </xf>
    <xf numFmtId="0" fontId="4" fillId="0" borderId="0" xfId="21" applyFont="1" applyFill="1" applyAlignment="1">
      <alignment horizontal="right"/>
    </xf>
    <xf numFmtId="0" fontId="5" fillId="0" borderId="0" xfId="0" applyFont="1" applyAlignment="1">
      <alignment horizontal="right"/>
    </xf>
    <xf numFmtId="49" fontId="4" fillId="0" borderId="10" xfId="0" applyNumberFormat="1" applyFont="1" applyFill="1" applyBorder="1" applyAlignment="1">
      <alignment horizontal="left" vertical="top"/>
    </xf>
    <xf numFmtId="172" fontId="5" fillId="0" borderId="0" xfId="0" applyNumberFormat="1" applyFont="1" applyFill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 shrinkToFit="1"/>
    </xf>
    <xf numFmtId="0" fontId="4" fillId="0" borderId="18" xfId="0" applyFont="1" applyFill="1" applyBorder="1" applyAlignment="1">
      <alignment horizontal="center" vertical="center" wrapText="1" shrinkToFit="1"/>
    </xf>
    <xf numFmtId="49" fontId="4" fillId="0" borderId="12" xfId="0" applyNumberFormat="1" applyFont="1" applyFill="1" applyBorder="1" applyAlignment="1">
      <alignment horizontal="center" vertical="center" wrapText="1" shrinkToFit="1"/>
    </xf>
    <xf numFmtId="49" fontId="4" fillId="0" borderId="18" xfId="0" applyNumberFormat="1" applyFont="1" applyFill="1" applyBorder="1" applyAlignment="1">
      <alignment horizontal="center" vertical="center" wrapText="1" shrinkToFit="1"/>
    </xf>
    <xf numFmtId="49" fontId="4" fillId="0" borderId="12" xfId="0" applyNumberFormat="1" applyFont="1" applyFill="1" applyBorder="1" applyAlignment="1">
      <alignment horizontal="center" vertical="top" wrapText="1" shrinkToFit="1"/>
    </xf>
    <xf numFmtId="49" fontId="4" fillId="0" borderId="18" xfId="0" applyNumberFormat="1" applyFont="1" applyFill="1" applyBorder="1" applyAlignment="1">
      <alignment horizontal="center" vertical="top" wrapText="1" shrinkToFit="1"/>
    </xf>
    <xf numFmtId="172" fontId="4" fillId="0" borderId="15" xfId="0" applyNumberFormat="1" applyFont="1" applyFill="1" applyBorder="1" applyAlignment="1">
      <alignment horizontal="center" vertical="center" wrapText="1" shrinkToFit="1"/>
    </xf>
    <xf numFmtId="172" fontId="4" fillId="0" borderId="27" xfId="0" applyNumberFormat="1" applyFont="1" applyFill="1" applyBorder="1" applyAlignment="1">
      <alignment horizontal="center" vertical="center" wrapText="1" shrinkToFit="1"/>
    </xf>
    <xf numFmtId="172" fontId="4" fillId="0" borderId="28" xfId="0" applyNumberFormat="1" applyFont="1" applyFill="1" applyBorder="1" applyAlignment="1">
      <alignment horizontal="center" vertical="center" wrapText="1" shrinkToFit="1"/>
    </xf>
    <xf numFmtId="0" fontId="6" fillId="0" borderId="10" xfId="0" quotePrefix="1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/>
    <xf numFmtId="49" fontId="6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/>
    </xf>
    <xf numFmtId="0" fontId="6" fillId="0" borderId="0" xfId="21" applyFont="1" applyFill="1" applyAlignment="1">
      <alignment horizontal="right"/>
    </xf>
    <xf numFmtId="0" fontId="10" fillId="0" borderId="0" xfId="0" applyFont="1" applyFill="1" applyAlignment="1">
      <alignment horizontal="center" wrapText="1"/>
    </xf>
    <xf numFmtId="0" fontId="10" fillId="0" borderId="0" xfId="0" quotePrefix="1" applyFont="1" applyFill="1" applyAlignment="1">
      <alignment horizontal="center" wrapText="1"/>
    </xf>
    <xf numFmtId="0" fontId="6" fillId="0" borderId="15" xfId="0" applyNumberFormat="1" applyFont="1" applyFill="1" applyBorder="1" applyAlignment="1">
      <alignment horizontal="left" vertical="top" wrapText="1"/>
    </xf>
    <xf numFmtId="0" fontId="6" fillId="0" borderId="27" xfId="0" applyNumberFormat="1" applyFont="1" applyFill="1" applyBorder="1" applyAlignment="1">
      <alignment horizontal="left" vertical="top" wrapText="1"/>
    </xf>
    <xf numFmtId="0" fontId="6" fillId="0" borderId="28" xfId="0" applyNumberFormat="1" applyFont="1" applyFill="1" applyBorder="1" applyAlignment="1">
      <alignment horizontal="left" vertical="top" wrapText="1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27" xfId="0" quotePrefix="1" applyNumberFormat="1" applyFont="1" applyFill="1" applyBorder="1" applyAlignment="1">
      <alignment horizontal="center" vertical="center" wrapText="1"/>
    </xf>
    <xf numFmtId="49" fontId="6" fillId="0" borderId="28" xfId="0" quotePrefix="1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left" vertical="top" wrapText="1"/>
    </xf>
    <xf numFmtId="0" fontId="51" fillId="0" borderId="0" xfId="0" applyFont="1" applyAlignment="1"/>
    <xf numFmtId="49" fontId="4" fillId="0" borderId="0" xfId="0" applyNumberFormat="1" applyFont="1" applyAlignment="1">
      <alignment horizontal="right" vertical="top"/>
    </xf>
    <xf numFmtId="0" fontId="9" fillId="0" borderId="0" xfId="0" applyFont="1" applyAlignment="1"/>
    <xf numFmtId="0" fontId="5" fillId="0" borderId="0" xfId="0" applyFont="1" applyFill="1" applyAlignment="1">
      <alignment horizontal="center" vertical="center" wrapText="1"/>
    </xf>
    <xf numFmtId="0" fontId="40" fillId="15" borderId="0" xfId="21" applyFont="1" applyFill="1" applyAlignment="1">
      <alignment horizontal="right"/>
    </xf>
    <xf numFmtId="0" fontId="53" fillId="15" borderId="0" xfId="0" applyFont="1" applyFill="1" applyAlignment="1"/>
    <xf numFmtId="0" fontId="18" fillId="15" borderId="0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41" fillId="15" borderId="0" xfId="0" applyFont="1" applyFill="1" applyAlignment="1">
      <alignment horizontal="right"/>
    </xf>
    <xf numFmtId="49" fontId="40" fillId="15" borderId="0" xfId="0" applyNumberFormat="1" applyFont="1" applyFill="1" applyAlignment="1">
      <alignment horizontal="right" vertical="top"/>
    </xf>
    <xf numFmtId="0" fontId="40" fillId="15" borderId="0" xfId="0" applyFont="1" applyFill="1" applyAlignment="1">
      <alignment horizontal="right"/>
    </xf>
    <xf numFmtId="0" fontId="5" fillId="0" borderId="0" xfId="22" applyFont="1" applyFill="1" applyAlignment="1">
      <alignment horizontal="center" vertical="top" wrapText="1"/>
    </xf>
    <xf numFmtId="49" fontId="40" fillId="0" borderId="0" xfId="22" applyNumberFormat="1" applyFont="1" applyFill="1" applyAlignment="1">
      <alignment horizontal="left" vertical="top"/>
    </xf>
    <xf numFmtId="0" fontId="46" fillId="0" borderId="0" xfId="0" applyFont="1" applyAlignment="1">
      <alignment horizontal="left"/>
    </xf>
    <xf numFmtId="0" fontId="5" fillId="0" borderId="10" xfId="0" applyFont="1" applyBorder="1" applyAlignment="1">
      <alignment vertical="top" wrapText="1"/>
    </xf>
    <xf numFmtId="49" fontId="9" fillId="0" borderId="0" xfId="0" applyNumberFormat="1" applyFont="1" applyAlignment="1"/>
    <xf numFmtId="49" fontId="0" fillId="0" borderId="0" xfId="0" applyNumberFormat="1" applyAlignme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5" fillId="0" borderId="20" xfId="0" applyFont="1" applyBorder="1" applyAlignment="1">
      <alignment horizontal="center" vertical="top"/>
    </xf>
    <xf numFmtId="0" fontId="0" fillId="0" borderId="29" xfId="0" applyBorder="1" applyAlignment="1">
      <alignment horizontal="center"/>
    </xf>
    <xf numFmtId="0" fontId="5" fillId="0" borderId="20" xfId="0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56" fillId="0" borderId="0" xfId="0" applyFont="1" applyAlignment="1">
      <alignment horizontal="right"/>
    </xf>
    <xf numFmtId="0" fontId="57" fillId="0" borderId="0" xfId="0" applyNumberFormat="1" applyFont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7" fillId="0" borderId="30" xfId="0" applyFont="1" applyBorder="1" applyAlignment="1">
      <alignment horizontal="right"/>
    </xf>
    <xf numFmtId="0" fontId="17" fillId="0" borderId="30" xfId="0" applyFont="1" applyBorder="1" applyAlignment="1">
      <alignment horizontal="right"/>
    </xf>
  </cellXfs>
  <cellStyles count="31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_Изменения на 29.10.2008" xfId="19"/>
    <cellStyle name="Обычный_Лист1" xfId="20"/>
    <cellStyle name="Обычный_Лист1_1" xfId="21"/>
    <cellStyle name="Обычный_Приложение  (ЦСР, ВР, РПР на 2016 год)" xfId="22"/>
    <cellStyle name="Обычный_Приложение  (ЦСР, ВР, РПР на 2016 год) 2" xfId="23"/>
    <cellStyle name="Обычный_приложения  транспорт " xfId="24"/>
    <cellStyle name="Плохой" xfId="25" builtinId="27" customBuiltin="1"/>
    <cellStyle name="Пояснение" xfId="26" builtinId="53" customBuiltin="1"/>
    <cellStyle name="Примечание" xfId="27" builtinId="10" customBuiltin="1"/>
    <cellStyle name="Связанная ячейка" xfId="28" builtinId="24" customBuiltin="1"/>
    <cellStyle name="Текст предупреждения" xfId="29" builtinId="11" customBuiltin="1"/>
    <cellStyle name="Хороший" xfId="3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5"/>
  <sheetViews>
    <sheetView view="pageBreakPreview" zoomScaleNormal="100" workbookViewId="0">
      <selection activeCell="C15" sqref="C15"/>
    </sheetView>
  </sheetViews>
  <sheetFormatPr defaultRowHeight="12.75" x14ac:dyDescent="0.2"/>
  <cols>
    <col min="1" max="1" width="6.42578125" style="1" customWidth="1"/>
    <col min="2" max="2" width="32.28515625" bestFit="1" customWidth="1"/>
    <col min="3" max="3" width="55.42578125" customWidth="1"/>
    <col min="4" max="4" width="18.5703125" customWidth="1"/>
    <col min="5" max="5" width="18" customWidth="1"/>
    <col min="6" max="6" width="16.140625" customWidth="1"/>
  </cols>
  <sheetData>
    <row r="1" spans="1:12" ht="15.75" x14ac:dyDescent="0.25">
      <c r="A1" s="326" t="s">
        <v>361</v>
      </c>
      <c r="B1" s="327"/>
      <c r="C1" s="327"/>
      <c r="D1" s="327"/>
      <c r="E1" s="327"/>
      <c r="F1" s="327"/>
    </row>
    <row r="2" spans="1:12" ht="15.75" x14ac:dyDescent="0.25">
      <c r="A2" s="328" t="s">
        <v>517</v>
      </c>
      <c r="B2" s="329"/>
      <c r="C2" s="329"/>
      <c r="D2" s="329"/>
      <c r="E2" s="329"/>
      <c r="F2" s="329"/>
    </row>
    <row r="3" spans="1:12" ht="15.75" x14ac:dyDescent="0.25">
      <c r="A3" s="330" t="s">
        <v>927</v>
      </c>
      <c r="B3" s="330"/>
      <c r="C3" s="330"/>
      <c r="D3" s="330"/>
      <c r="E3" s="330"/>
      <c r="F3" s="330"/>
    </row>
    <row r="4" spans="1:12" ht="15.75" x14ac:dyDescent="0.25">
      <c r="C4" s="2"/>
      <c r="D4" s="2"/>
      <c r="E4" s="3"/>
      <c r="F4" s="3"/>
    </row>
    <row r="5" spans="1:12" ht="15.75" x14ac:dyDescent="0.25">
      <c r="A5" s="4"/>
      <c r="B5" s="5"/>
      <c r="C5" s="331" t="s">
        <v>834</v>
      </c>
      <c r="D5" s="331"/>
      <c r="E5" s="331"/>
      <c r="F5" s="331"/>
    </row>
    <row r="6" spans="1:12" ht="15.75" x14ac:dyDescent="0.25">
      <c r="A6" s="4"/>
      <c r="B6" s="5"/>
      <c r="C6" s="7" t="s">
        <v>670</v>
      </c>
      <c r="D6" s="325" t="s">
        <v>671</v>
      </c>
      <c r="E6" s="325"/>
      <c r="F6" s="325"/>
      <c r="G6" s="8"/>
      <c r="H6" s="8"/>
      <c r="I6" s="8"/>
      <c r="J6" s="8"/>
      <c r="K6" s="8"/>
      <c r="L6" s="8"/>
    </row>
    <row r="7" spans="1:12" ht="15.75" x14ac:dyDescent="0.25">
      <c r="A7" s="4"/>
      <c r="B7" s="5"/>
      <c r="C7" s="6"/>
      <c r="D7" s="325" t="s">
        <v>403</v>
      </c>
      <c r="E7" s="325"/>
      <c r="F7" s="325"/>
      <c r="G7" s="8"/>
      <c r="H7" s="8"/>
      <c r="I7" s="8"/>
      <c r="J7" s="8"/>
      <c r="K7" s="8"/>
      <c r="L7" s="8"/>
    </row>
    <row r="8" spans="1:12" ht="15.75" x14ac:dyDescent="0.25">
      <c r="A8" s="4"/>
      <c r="B8" s="5"/>
      <c r="C8" s="325" t="s">
        <v>672</v>
      </c>
      <c r="D8" s="325"/>
      <c r="E8" s="325"/>
      <c r="F8" s="325"/>
      <c r="G8" s="8"/>
      <c r="H8" s="8"/>
      <c r="I8" s="8"/>
      <c r="J8" s="8"/>
      <c r="K8" s="8"/>
      <c r="L8" s="8"/>
    </row>
    <row r="9" spans="1:12" x14ac:dyDescent="0.2"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ht="15.75" x14ac:dyDescent="0.25">
      <c r="A10" s="333" t="s">
        <v>423</v>
      </c>
      <c r="B10" s="333"/>
      <c r="C10" s="333"/>
      <c r="D10" s="333"/>
      <c r="E10" s="333"/>
      <c r="F10" s="333"/>
      <c r="G10" s="8"/>
      <c r="H10" s="8"/>
      <c r="I10" s="8"/>
      <c r="J10" s="8"/>
      <c r="K10" s="8"/>
      <c r="L10" s="8"/>
    </row>
    <row r="11" spans="1:12" ht="15.75" x14ac:dyDescent="0.25">
      <c r="A11" s="30"/>
      <c r="B11" s="30"/>
      <c r="C11" s="30"/>
      <c r="D11" s="30"/>
      <c r="E11" s="30"/>
      <c r="F11" s="30"/>
      <c r="G11" s="8"/>
      <c r="H11" s="8"/>
      <c r="I11" s="8"/>
      <c r="J11" s="8"/>
      <c r="K11" s="8"/>
      <c r="L11" s="8"/>
    </row>
    <row r="12" spans="1:12" ht="15.75" x14ac:dyDescent="0.25">
      <c r="A12" s="31"/>
      <c r="B12" s="32"/>
      <c r="C12" s="32"/>
      <c r="D12" s="32"/>
      <c r="E12" s="32"/>
      <c r="F12" s="33" t="s">
        <v>518</v>
      </c>
      <c r="G12" s="8"/>
      <c r="H12" s="8"/>
      <c r="I12" s="8"/>
      <c r="J12" s="8"/>
      <c r="K12" s="8"/>
      <c r="L12" s="8"/>
    </row>
    <row r="13" spans="1:12" ht="15.75" x14ac:dyDescent="0.2">
      <c r="A13" s="334" t="s">
        <v>865</v>
      </c>
      <c r="B13" s="336" t="s">
        <v>656</v>
      </c>
      <c r="C13" s="338" t="s">
        <v>36</v>
      </c>
      <c r="D13" s="340" t="s">
        <v>38</v>
      </c>
      <c r="E13" s="341"/>
      <c r="F13" s="342"/>
      <c r="G13" s="8"/>
      <c r="H13" s="8"/>
      <c r="I13" s="8"/>
      <c r="J13" s="8"/>
      <c r="K13" s="8"/>
      <c r="L13" s="8"/>
    </row>
    <row r="14" spans="1:12" ht="15.75" x14ac:dyDescent="0.2">
      <c r="A14" s="335"/>
      <c r="B14" s="337"/>
      <c r="C14" s="339"/>
      <c r="D14" s="34" t="s">
        <v>446</v>
      </c>
      <c r="E14" s="34" t="s">
        <v>421</v>
      </c>
      <c r="F14" s="34" t="s">
        <v>422</v>
      </c>
      <c r="G14" s="8"/>
      <c r="H14" s="8"/>
      <c r="I14" s="8"/>
      <c r="J14" s="8"/>
      <c r="K14" s="8"/>
      <c r="L14" s="8"/>
    </row>
    <row r="15" spans="1:12" ht="31.5" x14ac:dyDescent="0.2">
      <c r="A15" s="13">
        <v>1</v>
      </c>
      <c r="B15" s="13" t="s">
        <v>734</v>
      </c>
      <c r="C15" s="12" t="s">
        <v>735</v>
      </c>
      <c r="D15" s="35">
        <f>D16-D18</f>
        <v>12700</v>
      </c>
      <c r="E15" s="35">
        <f>E16-E18</f>
        <v>-400</v>
      </c>
      <c r="F15" s="35">
        <f>F16-F18</f>
        <v>-12300</v>
      </c>
      <c r="G15" s="8"/>
      <c r="H15" s="8"/>
      <c r="I15" s="8"/>
      <c r="J15" s="8"/>
      <c r="K15" s="8"/>
      <c r="L15" s="8"/>
    </row>
    <row r="16" spans="1:12" ht="47.25" x14ac:dyDescent="0.2">
      <c r="A16" s="13">
        <f>A15+1</f>
        <v>2</v>
      </c>
      <c r="B16" s="13" t="s">
        <v>736</v>
      </c>
      <c r="C16" s="12" t="s">
        <v>737</v>
      </c>
      <c r="D16" s="35">
        <f>D17</f>
        <v>12700</v>
      </c>
      <c r="E16" s="35">
        <f>E17</f>
        <v>12300</v>
      </c>
      <c r="F16" s="35">
        <f>F17</f>
        <v>0</v>
      </c>
      <c r="G16" s="8"/>
      <c r="H16" s="8"/>
      <c r="I16" s="8"/>
      <c r="J16" s="8"/>
      <c r="K16" s="8"/>
      <c r="L16" s="8"/>
    </row>
    <row r="17" spans="1:12" ht="63" x14ac:dyDescent="0.2">
      <c r="A17" s="13">
        <f t="shared" ref="A17:A28" si="0">A16+1</f>
        <v>3</v>
      </c>
      <c r="B17" s="13" t="s">
        <v>738</v>
      </c>
      <c r="C17" s="12" t="s">
        <v>739</v>
      </c>
      <c r="D17" s="35">
        <v>12700</v>
      </c>
      <c r="E17" s="35">
        <v>12300</v>
      </c>
      <c r="F17" s="35">
        <v>0</v>
      </c>
      <c r="G17" s="8"/>
      <c r="H17" s="8"/>
      <c r="I17" s="8"/>
      <c r="J17" s="8"/>
      <c r="K17" s="8"/>
      <c r="L17" s="8"/>
    </row>
    <row r="18" spans="1:12" ht="47.25" x14ac:dyDescent="0.2">
      <c r="A18" s="13">
        <f t="shared" si="0"/>
        <v>4</v>
      </c>
      <c r="B18" s="13" t="s">
        <v>740</v>
      </c>
      <c r="C18" s="12" t="s">
        <v>741</v>
      </c>
      <c r="D18" s="35">
        <v>0</v>
      </c>
      <c r="E18" s="35">
        <v>12700</v>
      </c>
      <c r="F18" s="35">
        <v>12300</v>
      </c>
      <c r="G18" s="8"/>
      <c r="H18" s="8"/>
      <c r="I18" s="8"/>
      <c r="J18" s="8"/>
      <c r="K18" s="8"/>
      <c r="L18" s="8"/>
    </row>
    <row r="19" spans="1:12" ht="63" x14ac:dyDescent="0.2">
      <c r="A19" s="13">
        <f t="shared" si="0"/>
        <v>5</v>
      </c>
      <c r="B19" s="13" t="s">
        <v>742</v>
      </c>
      <c r="C19" s="12" t="s">
        <v>743</v>
      </c>
      <c r="D19" s="35">
        <v>0</v>
      </c>
      <c r="E19" s="35">
        <v>12700</v>
      </c>
      <c r="F19" s="35">
        <v>12300</v>
      </c>
      <c r="G19" s="8"/>
      <c r="H19" s="8"/>
      <c r="I19" s="8"/>
      <c r="J19" s="8"/>
      <c r="K19" s="8"/>
      <c r="L19" s="8"/>
    </row>
    <row r="20" spans="1:12" ht="31.5" x14ac:dyDescent="0.2">
      <c r="A20" s="13">
        <f t="shared" si="0"/>
        <v>6</v>
      </c>
      <c r="B20" s="13" t="s">
        <v>808</v>
      </c>
      <c r="C20" s="12" t="s">
        <v>729</v>
      </c>
      <c r="D20" s="35">
        <f>D24+D28</f>
        <v>2099.5999999998603</v>
      </c>
      <c r="E20" s="35">
        <f>E21+E25</f>
        <v>12700</v>
      </c>
      <c r="F20" s="35">
        <f>F21+F25</f>
        <v>12300</v>
      </c>
      <c r="G20" s="8"/>
      <c r="H20" s="8"/>
      <c r="I20" s="8"/>
      <c r="J20" s="8"/>
      <c r="K20" s="8"/>
      <c r="L20" s="8"/>
    </row>
    <row r="21" spans="1:12" ht="15.75" x14ac:dyDescent="0.2">
      <c r="A21" s="13">
        <f t="shared" si="0"/>
        <v>7</v>
      </c>
      <c r="B21" s="13" t="s">
        <v>809</v>
      </c>
      <c r="C21" s="12" t="s">
        <v>37</v>
      </c>
      <c r="D21" s="35">
        <f t="shared" ref="D21:F23" si="1">D22</f>
        <v>-808139</v>
      </c>
      <c r="E21" s="35">
        <f t="shared" si="1"/>
        <v>-695853.7</v>
      </c>
      <c r="F21" s="35">
        <f t="shared" si="1"/>
        <v>-677340.5</v>
      </c>
      <c r="G21" s="8"/>
      <c r="H21" s="8"/>
      <c r="I21" s="8"/>
      <c r="J21" s="8"/>
      <c r="K21" s="8"/>
      <c r="L21" s="8"/>
    </row>
    <row r="22" spans="1:12" ht="15.75" x14ac:dyDescent="0.2">
      <c r="A22" s="13">
        <f t="shared" si="0"/>
        <v>8</v>
      </c>
      <c r="B22" s="13" t="s">
        <v>810</v>
      </c>
      <c r="C22" s="12" t="s">
        <v>868</v>
      </c>
      <c r="D22" s="35">
        <f t="shared" si="1"/>
        <v>-808139</v>
      </c>
      <c r="E22" s="35">
        <f t="shared" si="1"/>
        <v>-695853.7</v>
      </c>
      <c r="F22" s="35">
        <f t="shared" si="1"/>
        <v>-677340.5</v>
      </c>
      <c r="G22" s="8"/>
      <c r="H22" s="8"/>
      <c r="I22" s="8"/>
      <c r="J22" s="8"/>
      <c r="K22" s="8"/>
      <c r="L22" s="8"/>
    </row>
    <row r="23" spans="1:12" ht="31.5" x14ac:dyDescent="0.2">
      <c r="A23" s="13">
        <f t="shared" si="0"/>
        <v>9</v>
      </c>
      <c r="B23" s="13" t="s">
        <v>811</v>
      </c>
      <c r="C23" s="12" t="s">
        <v>869</v>
      </c>
      <c r="D23" s="35">
        <f t="shared" si="1"/>
        <v>-808139</v>
      </c>
      <c r="E23" s="35">
        <f t="shared" si="1"/>
        <v>-695853.7</v>
      </c>
      <c r="F23" s="35">
        <f t="shared" si="1"/>
        <v>-677340.5</v>
      </c>
      <c r="G23" s="8"/>
      <c r="H23" s="8"/>
      <c r="I23" s="8"/>
      <c r="J23" s="8"/>
      <c r="K23" s="8"/>
      <c r="L23" s="8"/>
    </row>
    <row r="24" spans="1:12" ht="31.5" x14ac:dyDescent="0.2">
      <c r="A24" s="13">
        <f t="shared" si="0"/>
        <v>10</v>
      </c>
      <c r="B24" s="13" t="s">
        <v>812</v>
      </c>
      <c r="C24" s="12" t="s">
        <v>870</v>
      </c>
      <c r="D24" s="35">
        <f>-'Приложение 2'!K111-D17</f>
        <v>-808139</v>
      </c>
      <c r="E24" s="35">
        <f>-683553.7-E16</f>
        <v>-695853.7</v>
      </c>
      <c r="F24" s="35">
        <v>-677340.5</v>
      </c>
      <c r="G24" s="8"/>
      <c r="H24" s="8"/>
      <c r="I24" s="8"/>
      <c r="J24" s="8"/>
      <c r="K24" s="8"/>
      <c r="L24" s="8"/>
    </row>
    <row r="25" spans="1:12" ht="15.75" x14ac:dyDescent="0.2">
      <c r="A25" s="13">
        <f t="shared" si="0"/>
        <v>11</v>
      </c>
      <c r="B25" s="13" t="s">
        <v>813</v>
      </c>
      <c r="C25" s="12" t="s">
        <v>871</v>
      </c>
      <c r="D25" s="35">
        <f>D26</f>
        <v>810238.59999999986</v>
      </c>
      <c r="E25" s="35">
        <f t="shared" ref="E25:F27" si="2">E26</f>
        <v>708553.7</v>
      </c>
      <c r="F25" s="35">
        <f t="shared" si="2"/>
        <v>689640.5</v>
      </c>
      <c r="G25" s="8"/>
      <c r="H25" s="8"/>
      <c r="I25" s="8"/>
      <c r="J25" s="8"/>
      <c r="K25" s="8"/>
      <c r="L25" s="8"/>
    </row>
    <row r="26" spans="1:12" ht="15.75" x14ac:dyDescent="0.2">
      <c r="A26" s="13">
        <f t="shared" si="0"/>
        <v>12</v>
      </c>
      <c r="B26" s="13" t="s">
        <v>814</v>
      </c>
      <c r="C26" s="12" t="s">
        <v>833</v>
      </c>
      <c r="D26" s="35">
        <f>D27</f>
        <v>810238.59999999986</v>
      </c>
      <c r="E26" s="35">
        <f t="shared" si="2"/>
        <v>708553.7</v>
      </c>
      <c r="F26" s="35">
        <f t="shared" si="2"/>
        <v>689640.5</v>
      </c>
      <c r="G26" s="8"/>
      <c r="H26" s="8"/>
      <c r="I26" s="8"/>
      <c r="J26" s="8"/>
      <c r="K26" s="8"/>
      <c r="L26" s="8"/>
    </row>
    <row r="27" spans="1:12" ht="31.5" x14ac:dyDescent="0.2">
      <c r="A27" s="13">
        <f t="shared" si="0"/>
        <v>13</v>
      </c>
      <c r="B27" s="13" t="s">
        <v>815</v>
      </c>
      <c r="C27" s="12" t="s">
        <v>872</v>
      </c>
      <c r="D27" s="35">
        <f>D28</f>
        <v>810238.59999999986</v>
      </c>
      <c r="E27" s="35">
        <f t="shared" si="2"/>
        <v>708553.7</v>
      </c>
      <c r="F27" s="35">
        <f t="shared" si="2"/>
        <v>689640.5</v>
      </c>
      <c r="G27" s="8"/>
      <c r="H27" s="8"/>
      <c r="I27" s="8"/>
      <c r="J27" s="8"/>
      <c r="K27" s="8"/>
      <c r="L27" s="8"/>
    </row>
    <row r="28" spans="1:12" ht="31.5" x14ac:dyDescent="0.2">
      <c r="A28" s="13">
        <f t="shared" si="0"/>
        <v>14</v>
      </c>
      <c r="B28" s="13" t="s">
        <v>816</v>
      </c>
      <c r="C28" s="12" t="s">
        <v>873</v>
      </c>
      <c r="D28" s="35">
        <f>'Приложение 3'!D66</f>
        <v>810238.59999999986</v>
      </c>
      <c r="E28" s="35">
        <f>695853.7+E19</f>
        <v>708553.7</v>
      </c>
      <c r="F28" s="35">
        <f>677340.5+F18</f>
        <v>689640.5</v>
      </c>
      <c r="G28" s="8"/>
      <c r="H28" s="8"/>
      <c r="I28" s="8"/>
      <c r="J28" s="8"/>
      <c r="K28" s="8"/>
      <c r="L28" s="8"/>
    </row>
    <row r="29" spans="1:12" ht="15.75" x14ac:dyDescent="0.2">
      <c r="A29" s="332" t="s">
        <v>806</v>
      </c>
      <c r="B29" s="332"/>
      <c r="C29" s="332"/>
      <c r="D29" s="35">
        <f>D20+D17</f>
        <v>14799.59999999986</v>
      </c>
      <c r="E29" s="35">
        <f>E20+E15</f>
        <v>12300</v>
      </c>
      <c r="F29" s="35">
        <f>F20+F15</f>
        <v>0</v>
      </c>
      <c r="G29" s="8"/>
      <c r="H29" s="8"/>
      <c r="I29" s="8"/>
      <c r="J29" s="8"/>
      <c r="K29" s="8"/>
      <c r="L29" s="8"/>
    </row>
    <row r="30" spans="1:12" x14ac:dyDescent="0.2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 x14ac:dyDescent="0.2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2" x14ac:dyDescent="0.2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2:12" x14ac:dyDescent="0.2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2:12" x14ac:dyDescent="0.2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2:12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2:12" x14ac:dyDescent="0.2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2:12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2:12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2:12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2:12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2:12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2:12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2:12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2:12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2:12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2:12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2:12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2:12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2:12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2:12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2:12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2:12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2:12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2:12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2:12" x14ac:dyDescent="0.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2:12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2:12" x14ac:dyDescent="0.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2:12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2:12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2:12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2:12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2:12" x14ac:dyDescent="0.2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2:12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2:12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2:12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2:12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2:12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2:12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</row>
    <row r="69" spans="2:12" x14ac:dyDescent="0.2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</row>
    <row r="70" spans="2:12" x14ac:dyDescent="0.2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</row>
    <row r="71" spans="2:12" x14ac:dyDescent="0.2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2:12" x14ac:dyDescent="0.2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</row>
    <row r="73" spans="2:12" x14ac:dyDescent="0.2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2:12" x14ac:dyDescent="0.2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</row>
    <row r="75" spans="2:12" x14ac:dyDescent="0.2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</row>
    <row r="76" spans="2:12" x14ac:dyDescent="0.2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</row>
    <row r="77" spans="2:12" x14ac:dyDescent="0.2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</row>
    <row r="78" spans="2:12" x14ac:dyDescent="0.2"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2:12" x14ac:dyDescent="0.2"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</row>
    <row r="80" spans="2:12" x14ac:dyDescent="0.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 x14ac:dyDescent="0.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 x14ac:dyDescent="0.2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</row>
    <row r="83" spans="2:12" x14ac:dyDescent="0.2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2:12" x14ac:dyDescent="0.2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2:12" x14ac:dyDescent="0.2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2:12" x14ac:dyDescent="0.2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</row>
    <row r="87" spans="2:12" x14ac:dyDescent="0.2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</row>
    <row r="88" spans="2:12" x14ac:dyDescent="0.2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</row>
    <row r="89" spans="2:12" x14ac:dyDescent="0.2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</row>
    <row r="90" spans="2:12" x14ac:dyDescent="0.2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</row>
    <row r="91" spans="2:12" x14ac:dyDescent="0.2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</row>
    <row r="92" spans="2:12" x14ac:dyDescent="0.2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</row>
    <row r="93" spans="2:12" x14ac:dyDescent="0.2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</row>
    <row r="94" spans="2:12" x14ac:dyDescent="0.2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2:12" x14ac:dyDescent="0.2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</row>
    <row r="96" spans="2:12" x14ac:dyDescent="0.2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</row>
    <row r="97" spans="2:12" x14ac:dyDescent="0.2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</row>
    <row r="98" spans="2:12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</row>
    <row r="99" spans="2:12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</row>
    <row r="100" spans="2:12" x14ac:dyDescent="0.2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</row>
    <row r="101" spans="2:12" x14ac:dyDescent="0.2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</row>
    <row r="102" spans="2:12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</row>
    <row r="103" spans="2:12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</row>
    <row r="104" spans="2:12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</row>
    <row r="105" spans="2:12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2:12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</row>
    <row r="107" spans="2:12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</row>
    <row r="108" spans="2:12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</row>
    <row r="109" spans="2:12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</row>
    <row r="110" spans="2:12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</row>
    <row r="111" spans="2:12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</row>
    <row r="112" spans="2:12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</row>
    <row r="113" spans="2:12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</row>
    <row r="114" spans="2:12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</row>
    <row r="115" spans="2:12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</row>
    <row r="116" spans="2:12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</row>
    <row r="117" spans="2:12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2:12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</row>
    <row r="119" spans="2:12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</row>
    <row r="120" spans="2:12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</row>
    <row r="121" spans="2:12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</row>
    <row r="122" spans="2:12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</row>
    <row r="123" spans="2:12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</row>
    <row r="124" spans="2:12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</row>
    <row r="125" spans="2:12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</row>
    <row r="126" spans="2:12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</row>
    <row r="127" spans="2:12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</row>
    <row r="128" spans="2:12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2:12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</row>
    <row r="130" spans="2:12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</row>
    <row r="131" spans="2:12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</row>
    <row r="132" spans="2:12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</row>
    <row r="133" spans="2:12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</row>
    <row r="134" spans="2:12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</row>
    <row r="135" spans="2:12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</row>
    <row r="136" spans="2:12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</row>
    <row r="137" spans="2:12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</row>
    <row r="138" spans="2:12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</row>
    <row r="139" spans="2:12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2:12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</row>
    <row r="141" spans="2:12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</row>
    <row r="142" spans="2:12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</row>
    <row r="143" spans="2:12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</row>
    <row r="144" spans="2:12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</row>
    <row r="145" spans="2:12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</row>
    <row r="146" spans="2:12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</row>
    <row r="147" spans="2:12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</row>
    <row r="148" spans="2:12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</row>
    <row r="149" spans="2:12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</row>
    <row r="150" spans="2:12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</row>
    <row r="151" spans="2:12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</row>
    <row r="152" spans="2:12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</row>
    <row r="153" spans="2:12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</row>
    <row r="154" spans="2:12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</row>
    <row r="155" spans="2:12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</row>
    <row r="156" spans="2:12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</row>
    <row r="157" spans="2:12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</row>
    <row r="158" spans="2:12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</row>
    <row r="159" spans="2:12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</row>
    <row r="160" spans="2:12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</row>
    <row r="161" spans="2:12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</row>
    <row r="162" spans="2:12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</row>
    <row r="163" spans="2:12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</row>
    <row r="164" spans="2:12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</row>
    <row r="165" spans="2:12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</row>
    <row r="166" spans="2:12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</row>
    <row r="167" spans="2:12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</row>
    <row r="168" spans="2:12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</row>
    <row r="169" spans="2:12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</row>
    <row r="170" spans="2:12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</row>
    <row r="171" spans="2:12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</row>
    <row r="172" spans="2:12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</row>
    <row r="173" spans="2:12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</row>
    <row r="174" spans="2:12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</row>
    <row r="175" spans="2:12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</row>
    <row r="176" spans="2:12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</row>
    <row r="177" spans="2:12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</row>
    <row r="178" spans="2:12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</row>
    <row r="179" spans="2:12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</row>
    <row r="180" spans="2:12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</row>
    <row r="181" spans="2:12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</row>
    <row r="182" spans="2:12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</row>
    <row r="183" spans="2:12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</row>
    <row r="184" spans="2:12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</row>
    <row r="185" spans="2:12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</row>
    <row r="186" spans="2:12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</row>
    <row r="187" spans="2:12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</row>
    <row r="188" spans="2:12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</row>
    <row r="189" spans="2:12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</row>
    <row r="190" spans="2:12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</row>
    <row r="191" spans="2:12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</row>
    <row r="192" spans="2:12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</row>
    <row r="193" spans="2:12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</row>
    <row r="194" spans="2:12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</row>
    <row r="195" spans="2:12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</row>
    <row r="196" spans="2:12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</row>
    <row r="197" spans="2:12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</row>
    <row r="198" spans="2:12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</row>
    <row r="199" spans="2:12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</row>
    <row r="200" spans="2:12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</row>
    <row r="201" spans="2:12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</row>
    <row r="202" spans="2:12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</row>
    <row r="203" spans="2:12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</row>
    <row r="204" spans="2:12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</row>
    <row r="205" spans="2:12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</row>
    <row r="206" spans="2:12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</row>
    <row r="207" spans="2:12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</row>
    <row r="208" spans="2:12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</row>
    <row r="209" spans="2:12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</row>
    <row r="210" spans="2:12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</row>
    <row r="211" spans="2:12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</row>
    <row r="212" spans="2:12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</row>
    <row r="213" spans="2:12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</row>
    <row r="214" spans="2:12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</row>
    <row r="215" spans="2:12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</row>
    <row r="216" spans="2:12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</row>
    <row r="217" spans="2:12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</row>
    <row r="218" spans="2:12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</row>
    <row r="219" spans="2:12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</row>
    <row r="220" spans="2:12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</row>
    <row r="221" spans="2:12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</row>
    <row r="222" spans="2:12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</row>
    <row r="223" spans="2:12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</row>
    <row r="224" spans="2:12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</row>
    <row r="225" spans="2:12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</row>
    <row r="226" spans="2:12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</row>
    <row r="227" spans="2:12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</row>
    <row r="228" spans="2:12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</row>
    <row r="229" spans="2:12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</row>
    <row r="230" spans="2:12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</row>
    <row r="231" spans="2:12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</row>
    <row r="232" spans="2:12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</row>
    <row r="233" spans="2:12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</row>
    <row r="234" spans="2:12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</row>
    <row r="235" spans="2:12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</row>
    <row r="236" spans="2:12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</row>
    <row r="237" spans="2:12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</row>
    <row r="238" spans="2:12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</row>
    <row r="239" spans="2:12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</row>
    <row r="240" spans="2:12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</row>
    <row r="241" spans="2:12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</row>
    <row r="242" spans="2:12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</row>
    <row r="243" spans="2:12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</row>
    <row r="244" spans="2:12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</row>
    <row r="245" spans="2:12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</row>
    <row r="246" spans="2:12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</row>
    <row r="247" spans="2:12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</row>
    <row r="248" spans="2:12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</row>
    <row r="249" spans="2:12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</row>
    <row r="250" spans="2:12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</row>
    <row r="251" spans="2:12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</row>
    <row r="252" spans="2:12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</row>
    <row r="253" spans="2:12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</row>
    <row r="254" spans="2:12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</row>
    <row r="255" spans="2:12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</row>
    <row r="256" spans="2:12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</row>
    <row r="257" spans="2:12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</row>
    <row r="258" spans="2:12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</row>
    <row r="259" spans="2:12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</row>
    <row r="260" spans="2:12" x14ac:dyDescent="0.2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</row>
    <row r="261" spans="2:12" x14ac:dyDescent="0.2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</row>
    <row r="262" spans="2:12" x14ac:dyDescent="0.2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</row>
    <row r="263" spans="2:12" x14ac:dyDescent="0.2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</row>
    <row r="264" spans="2:12" x14ac:dyDescent="0.2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</row>
    <row r="265" spans="2:12" x14ac:dyDescent="0.2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</row>
    <row r="266" spans="2:12" x14ac:dyDescent="0.2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</row>
    <row r="267" spans="2:12" x14ac:dyDescent="0.2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</row>
    <row r="268" spans="2:12" x14ac:dyDescent="0.2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</row>
    <row r="269" spans="2:12" x14ac:dyDescent="0.2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</row>
    <row r="270" spans="2:12" x14ac:dyDescent="0.2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</row>
    <row r="271" spans="2:12" x14ac:dyDescent="0.2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</row>
    <row r="272" spans="2:12" x14ac:dyDescent="0.2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</row>
    <row r="273" spans="2:12" x14ac:dyDescent="0.2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</row>
    <row r="274" spans="2:12" x14ac:dyDescent="0.2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</row>
    <row r="275" spans="2:12" x14ac:dyDescent="0.2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</row>
    <row r="276" spans="2:12" x14ac:dyDescent="0.2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</row>
    <row r="277" spans="2:12" x14ac:dyDescent="0.2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</row>
    <row r="278" spans="2:12" x14ac:dyDescent="0.2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</row>
    <row r="279" spans="2:12" x14ac:dyDescent="0.2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</row>
    <row r="280" spans="2:12" x14ac:dyDescent="0.2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</row>
    <row r="281" spans="2:12" x14ac:dyDescent="0.2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</row>
    <row r="282" spans="2:12" x14ac:dyDescent="0.2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</row>
    <row r="283" spans="2:12" x14ac:dyDescent="0.2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</row>
    <row r="284" spans="2:12" x14ac:dyDescent="0.2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</row>
    <row r="285" spans="2:12" x14ac:dyDescent="0.2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</row>
    <row r="286" spans="2:12" x14ac:dyDescent="0.2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</row>
    <row r="287" spans="2:12" x14ac:dyDescent="0.2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</row>
    <row r="288" spans="2:12" x14ac:dyDescent="0.2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</row>
    <row r="289" spans="2:12" x14ac:dyDescent="0.2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</row>
    <row r="290" spans="2:12" x14ac:dyDescent="0.2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</row>
    <row r="291" spans="2:12" x14ac:dyDescent="0.2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</row>
    <row r="292" spans="2:12" x14ac:dyDescent="0.2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</row>
    <row r="293" spans="2:12" x14ac:dyDescent="0.2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</row>
    <row r="294" spans="2:12" x14ac:dyDescent="0.2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</row>
    <row r="295" spans="2:12" x14ac:dyDescent="0.2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</row>
    <row r="296" spans="2:12" x14ac:dyDescent="0.2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</row>
    <row r="297" spans="2:12" x14ac:dyDescent="0.2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</row>
    <row r="298" spans="2:12" x14ac:dyDescent="0.2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</row>
    <row r="299" spans="2:12" x14ac:dyDescent="0.2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</row>
    <row r="300" spans="2:12" x14ac:dyDescent="0.2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</row>
    <row r="301" spans="2:12" x14ac:dyDescent="0.2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</row>
    <row r="302" spans="2:12" x14ac:dyDescent="0.2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</row>
    <row r="303" spans="2:12" x14ac:dyDescent="0.2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</row>
    <row r="304" spans="2:12" x14ac:dyDescent="0.2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</row>
    <row r="305" spans="2:12" x14ac:dyDescent="0.2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</row>
    <row r="306" spans="2:12" x14ac:dyDescent="0.2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</row>
    <row r="307" spans="2:12" x14ac:dyDescent="0.2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</row>
    <row r="308" spans="2:12" x14ac:dyDescent="0.2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</row>
    <row r="309" spans="2:12" x14ac:dyDescent="0.2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</row>
    <row r="310" spans="2:12" x14ac:dyDescent="0.2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</row>
    <row r="311" spans="2:12" x14ac:dyDescent="0.2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</row>
    <row r="312" spans="2:12" x14ac:dyDescent="0.2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</row>
    <row r="313" spans="2:12" x14ac:dyDescent="0.2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</row>
    <row r="314" spans="2:12" x14ac:dyDescent="0.2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</row>
    <row r="315" spans="2:12" x14ac:dyDescent="0.2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</row>
    <row r="316" spans="2:12" x14ac:dyDescent="0.2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</row>
    <row r="317" spans="2:12" x14ac:dyDescent="0.2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</row>
    <row r="318" spans="2:12" x14ac:dyDescent="0.2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</row>
    <row r="319" spans="2:12" x14ac:dyDescent="0.2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</row>
    <row r="320" spans="2:12" x14ac:dyDescent="0.2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</row>
    <row r="321" spans="2:12" x14ac:dyDescent="0.2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</row>
    <row r="322" spans="2:12" x14ac:dyDescent="0.2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</row>
    <row r="323" spans="2:12" x14ac:dyDescent="0.2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</row>
    <row r="324" spans="2:12" x14ac:dyDescent="0.2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</row>
    <row r="325" spans="2:12" x14ac:dyDescent="0.2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</row>
    <row r="326" spans="2:12" x14ac:dyDescent="0.2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</row>
    <row r="327" spans="2:12" x14ac:dyDescent="0.2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</row>
    <row r="328" spans="2:12" x14ac:dyDescent="0.2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</row>
    <row r="329" spans="2:12" x14ac:dyDescent="0.2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</row>
    <row r="330" spans="2:12" x14ac:dyDescent="0.2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</row>
    <row r="331" spans="2:12" x14ac:dyDescent="0.2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</row>
    <row r="332" spans="2:12" x14ac:dyDescent="0.2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</row>
    <row r="333" spans="2:12" x14ac:dyDescent="0.2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</row>
    <row r="334" spans="2:12" x14ac:dyDescent="0.2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</row>
    <row r="335" spans="2:12" x14ac:dyDescent="0.2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</row>
    <row r="336" spans="2:12" x14ac:dyDescent="0.2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</row>
    <row r="337" spans="2:12" x14ac:dyDescent="0.2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</row>
    <row r="338" spans="2:12" x14ac:dyDescent="0.2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</row>
    <row r="339" spans="2:12" x14ac:dyDescent="0.2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</row>
    <row r="340" spans="2:12" x14ac:dyDescent="0.2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</row>
    <row r="341" spans="2:12" x14ac:dyDescent="0.2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</row>
    <row r="342" spans="2:12" x14ac:dyDescent="0.2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</row>
    <row r="343" spans="2:12" x14ac:dyDescent="0.2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</row>
    <row r="344" spans="2:12" x14ac:dyDescent="0.2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</row>
    <row r="345" spans="2:12" x14ac:dyDescent="0.2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</row>
    <row r="346" spans="2:12" x14ac:dyDescent="0.2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</row>
    <row r="347" spans="2:12" x14ac:dyDescent="0.2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</row>
    <row r="348" spans="2:12" x14ac:dyDescent="0.2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</row>
    <row r="349" spans="2:12" x14ac:dyDescent="0.2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</row>
    <row r="350" spans="2:12" x14ac:dyDescent="0.2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</row>
    <row r="351" spans="2:12" x14ac:dyDescent="0.2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</row>
    <row r="352" spans="2:12" x14ac:dyDescent="0.2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</row>
    <row r="353" spans="2:12" x14ac:dyDescent="0.2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</row>
    <row r="354" spans="2:12" x14ac:dyDescent="0.2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</row>
    <row r="355" spans="2:12" x14ac:dyDescent="0.2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</row>
    <row r="356" spans="2:12" x14ac:dyDescent="0.2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</row>
    <row r="357" spans="2:12" x14ac:dyDescent="0.2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</row>
    <row r="358" spans="2:12" x14ac:dyDescent="0.2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</row>
    <row r="359" spans="2:12" x14ac:dyDescent="0.2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</row>
    <row r="360" spans="2:12" x14ac:dyDescent="0.2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</row>
    <row r="361" spans="2:12" x14ac:dyDescent="0.2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</row>
    <row r="362" spans="2:12" x14ac:dyDescent="0.2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</row>
    <row r="363" spans="2:12" x14ac:dyDescent="0.2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</row>
    <row r="364" spans="2:12" x14ac:dyDescent="0.2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</row>
    <row r="365" spans="2:12" x14ac:dyDescent="0.2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</row>
    <row r="366" spans="2:12" x14ac:dyDescent="0.2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</row>
    <row r="367" spans="2:12" x14ac:dyDescent="0.2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</row>
    <row r="368" spans="2:12" x14ac:dyDescent="0.2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</row>
    <row r="369" spans="2:12" x14ac:dyDescent="0.2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</row>
    <row r="370" spans="2:12" x14ac:dyDescent="0.2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</row>
    <row r="371" spans="2:12" x14ac:dyDescent="0.2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</row>
    <row r="372" spans="2:12" x14ac:dyDescent="0.2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</row>
    <row r="373" spans="2:12" x14ac:dyDescent="0.2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</row>
    <row r="374" spans="2:12" x14ac:dyDescent="0.2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</row>
    <row r="375" spans="2:12" x14ac:dyDescent="0.2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</row>
    <row r="376" spans="2:12" x14ac:dyDescent="0.2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</row>
    <row r="377" spans="2:12" x14ac:dyDescent="0.2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</row>
    <row r="378" spans="2:12" x14ac:dyDescent="0.2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</row>
    <row r="379" spans="2:12" x14ac:dyDescent="0.2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</row>
    <row r="380" spans="2:12" x14ac:dyDescent="0.2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</row>
    <row r="381" spans="2:12" x14ac:dyDescent="0.2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</row>
    <row r="382" spans="2:12" x14ac:dyDescent="0.2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</row>
    <row r="383" spans="2:12" x14ac:dyDescent="0.2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</row>
    <row r="384" spans="2:12" x14ac:dyDescent="0.2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</row>
    <row r="385" spans="2:12" x14ac:dyDescent="0.2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</row>
    <row r="386" spans="2:12" x14ac:dyDescent="0.2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</row>
    <row r="387" spans="2:12" x14ac:dyDescent="0.2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</row>
    <row r="388" spans="2:12" x14ac:dyDescent="0.2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</row>
    <row r="389" spans="2:12" x14ac:dyDescent="0.2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</row>
    <row r="390" spans="2:12" x14ac:dyDescent="0.2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</row>
    <row r="391" spans="2:12" x14ac:dyDescent="0.2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</row>
    <row r="392" spans="2:12" x14ac:dyDescent="0.2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</row>
    <row r="393" spans="2:12" x14ac:dyDescent="0.2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</row>
    <row r="394" spans="2:12" x14ac:dyDescent="0.2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</row>
    <row r="395" spans="2:12" x14ac:dyDescent="0.2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</row>
    <row r="396" spans="2:12" x14ac:dyDescent="0.2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</row>
    <row r="397" spans="2:12" x14ac:dyDescent="0.2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</row>
    <row r="398" spans="2:12" x14ac:dyDescent="0.2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</row>
    <row r="399" spans="2:12" x14ac:dyDescent="0.2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</row>
    <row r="400" spans="2:12" x14ac:dyDescent="0.2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</row>
    <row r="401" spans="2:12" x14ac:dyDescent="0.2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</row>
    <row r="402" spans="2:12" x14ac:dyDescent="0.2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</row>
    <row r="403" spans="2:12" x14ac:dyDescent="0.2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</row>
    <row r="404" spans="2:12" x14ac:dyDescent="0.2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</row>
    <row r="405" spans="2:12" x14ac:dyDescent="0.2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</row>
    <row r="406" spans="2:12" x14ac:dyDescent="0.2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</row>
    <row r="407" spans="2:12" x14ac:dyDescent="0.2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</row>
    <row r="408" spans="2:12" x14ac:dyDescent="0.2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</row>
    <row r="409" spans="2:12" x14ac:dyDescent="0.2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</row>
    <row r="410" spans="2:12" x14ac:dyDescent="0.2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</row>
    <row r="411" spans="2:12" x14ac:dyDescent="0.2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</row>
    <row r="412" spans="2:12" x14ac:dyDescent="0.2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</row>
    <row r="413" spans="2:12" x14ac:dyDescent="0.2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</row>
    <row r="414" spans="2:12" x14ac:dyDescent="0.2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</row>
    <row r="415" spans="2:12" x14ac:dyDescent="0.2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</row>
    <row r="416" spans="2:12" x14ac:dyDescent="0.2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</row>
    <row r="417" spans="2:12" x14ac:dyDescent="0.2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</row>
    <row r="418" spans="2:12" x14ac:dyDescent="0.2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</row>
    <row r="419" spans="2:12" x14ac:dyDescent="0.2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</row>
    <row r="420" spans="2:12" x14ac:dyDescent="0.2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</row>
    <row r="421" spans="2:12" x14ac:dyDescent="0.2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</row>
    <row r="422" spans="2:12" x14ac:dyDescent="0.2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</row>
    <row r="423" spans="2:12" x14ac:dyDescent="0.2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</row>
    <row r="424" spans="2:12" x14ac:dyDescent="0.2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</row>
    <row r="425" spans="2:12" x14ac:dyDescent="0.2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</row>
    <row r="426" spans="2:12" x14ac:dyDescent="0.2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</row>
    <row r="427" spans="2:12" x14ac:dyDescent="0.2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</row>
    <row r="428" spans="2:12" x14ac:dyDescent="0.2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</row>
    <row r="429" spans="2:12" x14ac:dyDescent="0.2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</row>
    <row r="430" spans="2:12" x14ac:dyDescent="0.2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</row>
    <row r="431" spans="2:12" x14ac:dyDescent="0.2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</row>
    <row r="432" spans="2:12" x14ac:dyDescent="0.2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</row>
    <row r="433" spans="2:12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</row>
    <row r="434" spans="2:12" x14ac:dyDescent="0.2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</row>
    <row r="435" spans="2:12" x14ac:dyDescent="0.2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</row>
    <row r="436" spans="2:12" x14ac:dyDescent="0.2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</row>
    <row r="437" spans="2:12" x14ac:dyDescent="0.2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</row>
    <row r="438" spans="2:12" x14ac:dyDescent="0.2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</row>
    <row r="439" spans="2:12" x14ac:dyDescent="0.2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</row>
    <row r="440" spans="2:12" x14ac:dyDescent="0.2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</row>
    <row r="441" spans="2:12" x14ac:dyDescent="0.2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</row>
    <row r="442" spans="2:12" x14ac:dyDescent="0.2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</row>
    <row r="443" spans="2:12" x14ac:dyDescent="0.2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</row>
    <row r="444" spans="2:12" x14ac:dyDescent="0.2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</row>
    <row r="445" spans="2:12" x14ac:dyDescent="0.2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</row>
    <row r="446" spans="2:12" x14ac:dyDescent="0.2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</row>
    <row r="447" spans="2:12" x14ac:dyDescent="0.2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</row>
    <row r="448" spans="2:12" x14ac:dyDescent="0.2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</row>
    <row r="449" spans="2:12" x14ac:dyDescent="0.2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</row>
    <row r="450" spans="2:12" x14ac:dyDescent="0.2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</row>
    <row r="451" spans="2:12" x14ac:dyDescent="0.2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</row>
    <row r="452" spans="2:12" x14ac:dyDescent="0.2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</row>
    <row r="453" spans="2:12" x14ac:dyDescent="0.2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</row>
    <row r="454" spans="2:12" x14ac:dyDescent="0.2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</row>
    <row r="455" spans="2:12" x14ac:dyDescent="0.2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</row>
    <row r="456" spans="2:12" x14ac:dyDescent="0.2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</row>
    <row r="457" spans="2:12" x14ac:dyDescent="0.2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</row>
    <row r="458" spans="2:12" x14ac:dyDescent="0.2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</row>
    <row r="459" spans="2:12" x14ac:dyDescent="0.2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</row>
    <row r="460" spans="2:12" x14ac:dyDescent="0.2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</row>
    <row r="461" spans="2:12" x14ac:dyDescent="0.2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</row>
    <row r="462" spans="2:12" x14ac:dyDescent="0.2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</row>
    <row r="463" spans="2:12" x14ac:dyDescent="0.2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</row>
    <row r="464" spans="2:12" x14ac:dyDescent="0.2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</row>
    <row r="465" spans="2:12" x14ac:dyDescent="0.2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</row>
    <row r="466" spans="2:12" x14ac:dyDescent="0.2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</row>
    <row r="467" spans="2:12" x14ac:dyDescent="0.2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</row>
    <row r="468" spans="2:12" x14ac:dyDescent="0.2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</row>
    <row r="469" spans="2:12" x14ac:dyDescent="0.2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</row>
    <row r="470" spans="2:12" x14ac:dyDescent="0.2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</row>
    <row r="471" spans="2:12" x14ac:dyDescent="0.2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</row>
    <row r="472" spans="2:12" x14ac:dyDescent="0.2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</row>
    <row r="473" spans="2:12" x14ac:dyDescent="0.2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</row>
    <row r="474" spans="2:12" x14ac:dyDescent="0.2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</row>
    <row r="475" spans="2:12" x14ac:dyDescent="0.2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</row>
    <row r="476" spans="2:12" x14ac:dyDescent="0.2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</row>
    <row r="477" spans="2:12" x14ac:dyDescent="0.2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</row>
    <row r="478" spans="2:12" x14ac:dyDescent="0.2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</row>
    <row r="479" spans="2:12" x14ac:dyDescent="0.2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</row>
    <row r="480" spans="2:12" x14ac:dyDescent="0.2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</row>
    <row r="481" spans="2:12" x14ac:dyDescent="0.2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</row>
    <row r="482" spans="2:12" x14ac:dyDescent="0.2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</row>
    <row r="483" spans="2:12" x14ac:dyDescent="0.2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</row>
    <row r="484" spans="2:12" x14ac:dyDescent="0.2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</row>
    <row r="485" spans="2:12" x14ac:dyDescent="0.2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</row>
    <row r="486" spans="2:12" x14ac:dyDescent="0.2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</row>
    <row r="487" spans="2:12" x14ac:dyDescent="0.2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</row>
    <row r="488" spans="2:12" x14ac:dyDescent="0.2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</row>
    <row r="489" spans="2:12" x14ac:dyDescent="0.2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</row>
    <row r="490" spans="2:12" x14ac:dyDescent="0.2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</row>
    <row r="491" spans="2:12" x14ac:dyDescent="0.2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</row>
    <row r="492" spans="2:12" x14ac:dyDescent="0.2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</row>
    <row r="493" spans="2:12" x14ac:dyDescent="0.2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</row>
    <row r="494" spans="2:12" x14ac:dyDescent="0.2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</row>
    <row r="495" spans="2:12" x14ac:dyDescent="0.2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</row>
    <row r="496" spans="2:12" x14ac:dyDescent="0.2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</row>
    <row r="497" spans="2:12" x14ac:dyDescent="0.2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</row>
    <row r="498" spans="2:12" x14ac:dyDescent="0.2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</row>
    <row r="499" spans="2:12" x14ac:dyDescent="0.2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</row>
    <row r="500" spans="2:12" x14ac:dyDescent="0.2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</row>
    <row r="501" spans="2:12" x14ac:dyDescent="0.2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</row>
    <row r="502" spans="2:12" x14ac:dyDescent="0.2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</row>
    <row r="503" spans="2:12" x14ac:dyDescent="0.2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</row>
    <row r="504" spans="2:12" x14ac:dyDescent="0.2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</row>
    <row r="505" spans="2:12" x14ac:dyDescent="0.2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</row>
    <row r="506" spans="2:12" x14ac:dyDescent="0.2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</row>
    <row r="507" spans="2:12" x14ac:dyDescent="0.2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</row>
    <row r="508" spans="2:12" x14ac:dyDescent="0.2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</row>
    <row r="509" spans="2:12" x14ac:dyDescent="0.2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</row>
    <row r="510" spans="2:12" x14ac:dyDescent="0.2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</row>
    <row r="511" spans="2:12" x14ac:dyDescent="0.2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</row>
    <row r="512" spans="2:12" x14ac:dyDescent="0.2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</row>
    <row r="513" spans="2:12" x14ac:dyDescent="0.2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</row>
    <row r="514" spans="2:12" x14ac:dyDescent="0.2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</row>
    <row r="515" spans="2:12" x14ac:dyDescent="0.2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</row>
    <row r="516" spans="2:12" x14ac:dyDescent="0.2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</row>
    <row r="517" spans="2:12" x14ac:dyDescent="0.2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</row>
    <row r="518" spans="2:12" x14ac:dyDescent="0.2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</row>
    <row r="519" spans="2:12" x14ac:dyDescent="0.2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</row>
    <row r="520" spans="2:12" x14ac:dyDescent="0.2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</row>
    <row r="521" spans="2:12" x14ac:dyDescent="0.2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</row>
    <row r="522" spans="2:12" x14ac:dyDescent="0.2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</row>
    <row r="523" spans="2:12" x14ac:dyDescent="0.2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</row>
    <row r="524" spans="2:12" x14ac:dyDescent="0.2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</row>
    <row r="525" spans="2:12" x14ac:dyDescent="0.2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</row>
    <row r="526" spans="2:12" x14ac:dyDescent="0.2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</row>
    <row r="527" spans="2:12" x14ac:dyDescent="0.2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</row>
    <row r="528" spans="2:12" x14ac:dyDescent="0.2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</row>
    <row r="529" spans="2:12" x14ac:dyDescent="0.2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</row>
    <row r="530" spans="2:12" x14ac:dyDescent="0.2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</row>
    <row r="531" spans="2:12" x14ac:dyDescent="0.2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</row>
    <row r="532" spans="2:12" x14ac:dyDescent="0.2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</row>
    <row r="533" spans="2:12" x14ac:dyDescent="0.2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</row>
    <row r="534" spans="2:12" x14ac:dyDescent="0.2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</row>
    <row r="535" spans="2:12" x14ac:dyDescent="0.2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</row>
    <row r="536" spans="2:12" x14ac:dyDescent="0.2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</row>
    <row r="537" spans="2:12" x14ac:dyDescent="0.2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</row>
    <row r="538" spans="2:12" x14ac:dyDescent="0.2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</row>
    <row r="539" spans="2:12" x14ac:dyDescent="0.2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</row>
    <row r="540" spans="2:12" x14ac:dyDescent="0.2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</row>
    <row r="541" spans="2:12" x14ac:dyDescent="0.2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</row>
    <row r="542" spans="2:12" x14ac:dyDescent="0.2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</row>
    <row r="543" spans="2:12" x14ac:dyDescent="0.2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</row>
    <row r="544" spans="2:12" x14ac:dyDescent="0.2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</row>
    <row r="545" spans="2:12" x14ac:dyDescent="0.2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</row>
    <row r="546" spans="2:12" x14ac:dyDescent="0.2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</row>
    <row r="547" spans="2:12" x14ac:dyDescent="0.2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</row>
    <row r="548" spans="2:12" x14ac:dyDescent="0.2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</row>
    <row r="549" spans="2:12" x14ac:dyDescent="0.2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</row>
    <row r="550" spans="2:12" x14ac:dyDescent="0.2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</row>
    <row r="551" spans="2:12" x14ac:dyDescent="0.2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</row>
    <row r="552" spans="2:12" x14ac:dyDescent="0.2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</row>
    <row r="553" spans="2:12" x14ac:dyDescent="0.2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</row>
    <row r="554" spans="2:12" x14ac:dyDescent="0.2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</row>
    <row r="555" spans="2:12" x14ac:dyDescent="0.2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</row>
    <row r="556" spans="2:12" x14ac:dyDescent="0.2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</row>
    <row r="557" spans="2:12" x14ac:dyDescent="0.2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</row>
    <row r="558" spans="2:12" x14ac:dyDescent="0.2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</row>
    <row r="559" spans="2:12" x14ac:dyDescent="0.2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</row>
    <row r="560" spans="2:12" x14ac:dyDescent="0.2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</row>
    <row r="561" spans="2:12" x14ac:dyDescent="0.2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</row>
    <row r="562" spans="2:12" x14ac:dyDescent="0.2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</row>
    <row r="563" spans="2:12" x14ac:dyDescent="0.2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</row>
    <row r="564" spans="2:12" x14ac:dyDescent="0.2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</row>
    <row r="565" spans="2:12" x14ac:dyDescent="0.2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</row>
    <row r="566" spans="2:12" x14ac:dyDescent="0.2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</row>
    <row r="567" spans="2:12" x14ac:dyDescent="0.2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</row>
    <row r="568" spans="2:12" x14ac:dyDescent="0.2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</row>
    <row r="569" spans="2:12" x14ac:dyDescent="0.2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</row>
    <row r="570" spans="2:12" x14ac:dyDescent="0.2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</row>
    <row r="571" spans="2:12" x14ac:dyDescent="0.2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</row>
    <row r="572" spans="2:12" x14ac:dyDescent="0.2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</row>
    <row r="573" spans="2:12" x14ac:dyDescent="0.2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</row>
    <row r="574" spans="2:12" x14ac:dyDescent="0.2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</row>
    <row r="575" spans="2:12" x14ac:dyDescent="0.2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</row>
    <row r="576" spans="2:12" x14ac:dyDescent="0.2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</row>
    <row r="577" spans="2:12" x14ac:dyDescent="0.2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</row>
    <row r="578" spans="2:12" x14ac:dyDescent="0.2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</row>
    <row r="579" spans="2:12" x14ac:dyDescent="0.2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</row>
    <row r="580" spans="2:12" x14ac:dyDescent="0.2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</row>
    <row r="581" spans="2:12" x14ac:dyDescent="0.2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</row>
    <row r="582" spans="2:12" x14ac:dyDescent="0.2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</row>
    <row r="583" spans="2:12" x14ac:dyDescent="0.2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</row>
    <row r="584" spans="2:12" x14ac:dyDescent="0.2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</row>
    <row r="585" spans="2:12" x14ac:dyDescent="0.2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</row>
    <row r="586" spans="2:12" x14ac:dyDescent="0.2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</row>
    <row r="587" spans="2:12" x14ac:dyDescent="0.2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</row>
    <row r="588" spans="2:12" x14ac:dyDescent="0.2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</row>
    <row r="589" spans="2:12" x14ac:dyDescent="0.2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</row>
    <row r="590" spans="2:12" x14ac:dyDescent="0.2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</row>
    <row r="591" spans="2:12" x14ac:dyDescent="0.2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</row>
    <row r="592" spans="2:12" x14ac:dyDescent="0.2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</row>
    <row r="593" spans="2:12" x14ac:dyDescent="0.2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</row>
    <row r="594" spans="2:12" x14ac:dyDescent="0.2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</row>
    <row r="595" spans="2:12" x14ac:dyDescent="0.2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</row>
    <row r="596" spans="2:12" x14ac:dyDescent="0.2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</row>
    <row r="597" spans="2:12" x14ac:dyDescent="0.2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</row>
    <row r="598" spans="2:12" x14ac:dyDescent="0.2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</row>
    <row r="599" spans="2:12" x14ac:dyDescent="0.2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</row>
    <row r="600" spans="2:12" x14ac:dyDescent="0.2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</row>
    <row r="601" spans="2:12" x14ac:dyDescent="0.2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</row>
    <row r="602" spans="2:12" x14ac:dyDescent="0.2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</row>
    <row r="603" spans="2:12" x14ac:dyDescent="0.2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</row>
    <row r="604" spans="2:12" x14ac:dyDescent="0.2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</row>
    <row r="605" spans="2:12" x14ac:dyDescent="0.2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</row>
    <row r="606" spans="2:12" x14ac:dyDescent="0.2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</row>
    <row r="607" spans="2:12" x14ac:dyDescent="0.2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</row>
    <row r="608" spans="2:12" x14ac:dyDescent="0.2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</row>
    <row r="609" spans="2:12" x14ac:dyDescent="0.2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</row>
    <row r="610" spans="2:12" x14ac:dyDescent="0.2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</row>
    <row r="611" spans="2:12" x14ac:dyDescent="0.2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</row>
    <row r="612" spans="2:12" x14ac:dyDescent="0.2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</row>
    <row r="613" spans="2:12" x14ac:dyDescent="0.2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</row>
    <row r="614" spans="2:12" x14ac:dyDescent="0.2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</row>
    <row r="615" spans="2:12" x14ac:dyDescent="0.2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</row>
    <row r="616" spans="2:12" x14ac:dyDescent="0.2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</row>
    <row r="617" spans="2:12" x14ac:dyDescent="0.2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</row>
    <row r="618" spans="2:12" x14ac:dyDescent="0.2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</row>
    <row r="619" spans="2:12" x14ac:dyDescent="0.2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</row>
    <row r="620" spans="2:12" x14ac:dyDescent="0.2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</row>
    <row r="621" spans="2:12" x14ac:dyDescent="0.2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</row>
    <row r="622" spans="2:12" x14ac:dyDescent="0.2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</row>
    <row r="623" spans="2:12" x14ac:dyDescent="0.2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</row>
    <row r="624" spans="2:12" x14ac:dyDescent="0.2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</row>
    <row r="625" spans="2:12" x14ac:dyDescent="0.2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</row>
    <row r="626" spans="2:12" x14ac:dyDescent="0.2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</row>
    <row r="627" spans="2:12" x14ac:dyDescent="0.2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</row>
    <row r="628" spans="2:12" x14ac:dyDescent="0.2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</row>
    <row r="629" spans="2:12" x14ac:dyDescent="0.2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</row>
    <row r="630" spans="2:12" x14ac:dyDescent="0.2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</row>
    <row r="631" spans="2:12" x14ac:dyDescent="0.2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</row>
    <row r="632" spans="2:12" x14ac:dyDescent="0.2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</row>
    <row r="633" spans="2:12" x14ac:dyDescent="0.2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</row>
    <row r="634" spans="2:12" x14ac:dyDescent="0.2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</row>
    <row r="635" spans="2:12" x14ac:dyDescent="0.2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</row>
    <row r="636" spans="2:12" x14ac:dyDescent="0.2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</row>
    <row r="637" spans="2:12" x14ac:dyDescent="0.2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</row>
    <row r="638" spans="2:12" x14ac:dyDescent="0.2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</row>
    <row r="639" spans="2:12" x14ac:dyDescent="0.2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</row>
    <row r="640" spans="2:12" x14ac:dyDescent="0.2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</row>
    <row r="641" spans="2:12" x14ac:dyDescent="0.2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</row>
    <row r="642" spans="2:12" x14ac:dyDescent="0.2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</row>
    <row r="643" spans="2:12" x14ac:dyDescent="0.2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</row>
    <row r="644" spans="2:12" x14ac:dyDescent="0.2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</row>
    <row r="645" spans="2:12" x14ac:dyDescent="0.2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</row>
    <row r="646" spans="2:12" x14ac:dyDescent="0.2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</row>
    <row r="647" spans="2:12" x14ac:dyDescent="0.2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</row>
    <row r="648" spans="2:12" x14ac:dyDescent="0.2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</row>
    <row r="649" spans="2:12" x14ac:dyDescent="0.2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</row>
    <row r="650" spans="2:12" x14ac:dyDescent="0.2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</row>
    <row r="651" spans="2:12" x14ac:dyDescent="0.2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</row>
    <row r="652" spans="2:12" x14ac:dyDescent="0.2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</row>
    <row r="653" spans="2:12" x14ac:dyDescent="0.2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</row>
    <row r="654" spans="2:12" x14ac:dyDescent="0.2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</row>
    <row r="655" spans="2:12" x14ac:dyDescent="0.2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</row>
    <row r="656" spans="2:12" x14ac:dyDescent="0.2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</row>
    <row r="657" spans="2:12" x14ac:dyDescent="0.2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</row>
    <row r="658" spans="2:12" x14ac:dyDescent="0.2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</row>
    <row r="659" spans="2:12" x14ac:dyDescent="0.2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</row>
    <row r="660" spans="2:12" x14ac:dyDescent="0.2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</row>
    <row r="661" spans="2:12" x14ac:dyDescent="0.2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</row>
    <row r="662" spans="2:12" x14ac:dyDescent="0.2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</row>
    <row r="663" spans="2:12" x14ac:dyDescent="0.2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</row>
    <row r="664" spans="2:12" x14ac:dyDescent="0.2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</row>
    <row r="665" spans="2:12" x14ac:dyDescent="0.2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</row>
    <row r="666" spans="2:12" x14ac:dyDescent="0.2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</row>
    <row r="667" spans="2:12" x14ac:dyDescent="0.2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</row>
    <row r="668" spans="2:12" x14ac:dyDescent="0.2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</row>
    <row r="669" spans="2:12" x14ac:dyDescent="0.2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</row>
    <row r="670" spans="2:12" x14ac:dyDescent="0.2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</row>
    <row r="671" spans="2:12" x14ac:dyDescent="0.2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</row>
    <row r="672" spans="2:12" x14ac:dyDescent="0.2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</row>
    <row r="673" spans="2:12" x14ac:dyDescent="0.2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</row>
    <row r="674" spans="2:12" x14ac:dyDescent="0.2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</row>
    <row r="675" spans="2:12" x14ac:dyDescent="0.2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</row>
    <row r="676" spans="2:12" x14ac:dyDescent="0.2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</row>
    <row r="677" spans="2:12" x14ac:dyDescent="0.2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</row>
    <row r="678" spans="2:12" x14ac:dyDescent="0.2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</row>
    <row r="679" spans="2:12" x14ac:dyDescent="0.2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</row>
    <row r="680" spans="2:12" x14ac:dyDescent="0.2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</row>
    <row r="681" spans="2:12" x14ac:dyDescent="0.2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</row>
    <row r="682" spans="2:12" x14ac:dyDescent="0.2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</row>
    <row r="683" spans="2:12" x14ac:dyDescent="0.2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</row>
    <row r="684" spans="2:12" x14ac:dyDescent="0.2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</row>
    <row r="685" spans="2:12" x14ac:dyDescent="0.2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</row>
    <row r="686" spans="2:12" x14ac:dyDescent="0.2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</row>
    <row r="687" spans="2:12" x14ac:dyDescent="0.2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</row>
    <row r="688" spans="2:12" x14ac:dyDescent="0.2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</row>
    <row r="689" spans="2:12" x14ac:dyDescent="0.2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</row>
    <row r="690" spans="2:12" x14ac:dyDescent="0.2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</row>
    <row r="691" spans="2:12" x14ac:dyDescent="0.2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</row>
    <row r="692" spans="2:12" x14ac:dyDescent="0.2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</row>
    <row r="693" spans="2:12" x14ac:dyDescent="0.2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</row>
    <row r="694" spans="2:12" x14ac:dyDescent="0.2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</row>
    <row r="695" spans="2:12" x14ac:dyDescent="0.2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</row>
    <row r="696" spans="2:12" x14ac:dyDescent="0.2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</row>
    <row r="697" spans="2:12" x14ac:dyDescent="0.2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</row>
    <row r="698" spans="2:12" x14ac:dyDescent="0.2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</row>
    <row r="699" spans="2:12" x14ac:dyDescent="0.2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</row>
    <row r="700" spans="2:12" x14ac:dyDescent="0.2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</row>
    <row r="701" spans="2:12" x14ac:dyDescent="0.2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</row>
    <row r="702" spans="2:12" x14ac:dyDescent="0.2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</row>
    <row r="703" spans="2:12" x14ac:dyDescent="0.2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</row>
    <row r="704" spans="2:12" x14ac:dyDescent="0.2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</row>
    <row r="705" spans="2:12" x14ac:dyDescent="0.2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</row>
    <row r="706" spans="2:12" x14ac:dyDescent="0.2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</row>
    <row r="707" spans="2:12" x14ac:dyDescent="0.2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</row>
    <row r="708" spans="2:12" x14ac:dyDescent="0.2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</row>
    <row r="709" spans="2:12" x14ac:dyDescent="0.2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</row>
    <row r="710" spans="2:12" x14ac:dyDescent="0.2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</row>
    <row r="711" spans="2:12" x14ac:dyDescent="0.2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</row>
    <row r="712" spans="2:12" x14ac:dyDescent="0.2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</row>
    <row r="713" spans="2:12" x14ac:dyDescent="0.2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</row>
    <row r="714" spans="2:12" x14ac:dyDescent="0.2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</row>
    <row r="715" spans="2:12" x14ac:dyDescent="0.2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</row>
    <row r="716" spans="2:12" x14ac:dyDescent="0.2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</row>
    <row r="717" spans="2:12" x14ac:dyDescent="0.2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</row>
    <row r="718" spans="2:12" x14ac:dyDescent="0.2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</row>
    <row r="719" spans="2:12" x14ac:dyDescent="0.2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</row>
    <row r="720" spans="2:12" x14ac:dyDescent="0.2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</row>
    <row r="721" spans="2:12" x14ac:dyDescent="0.2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</row>
    <row r="722" spans="2:12" x14ac:dyDescent="0.2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</row>
    <row r="723" spans="2:12" x14ac:dyDescent="0.2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</row>
    <row r="724" spans="2:12" x14ac:dyDescent="0.2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</row>
    <row r="725" spans="2:12" x14ac:dyDescent="0.2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</row>
    <row r="726" spans="2:12" x14ac:dyDescent="0.2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</row>
    <row r="727" spans="2:12" x14ac:dyDescent="0.2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</row>
    <row r="728" spans="2:12" x14ac:dyDescent="0.2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</row>
    <row r="729" spans="2:12" x14ac:dyDescent="0.2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</row>
    <row r="730" spans="2:12" x14ac:dyDescent="0.2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</row>
    <row r="731" spans="2:12" x14ac:dyDescent="0.2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</row>
    <row r="732" spans="2:12" x14ac:dyDescent="0.2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</row>
    <row r="733" spans="2:12" x14ac:dyDescent="0.2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</row>
    <row r="734" spans="2:12" x14ac:dyDescent="0.2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</row>
    <row r="735" spans="2:12" x14ac:dyDescent="0.2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</row>
    <row r="736" spans="2:12" x14ac:dyDescent="0.2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</row>
    <row r="737" spans="2:12" x14ac:dyDescent="0.2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</row>
    <row r="738" spans="2:12" x14ac:dyDescent="0.2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</row>
    <row r="739" spans="2:12" x14ac:dyDescent="0.2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</row>
    <row r="740" spans="2:12" x14ac:dyDescent="0.2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</row>
    <row r="741" spans="2:12" x14ac:dyDescent="0.2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</row>
    <row r="742" spans="2:12" x14ac:dyDescent="0.2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</row>
    <row r="743" spans="2:12" x14ac:dyDescent="0.2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</row>
    <row r="744" spans="2:12" x14ac:dyDescent="0.2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</row>
    <row r="745" spans="2:12" x14ac:dyDescent="0.2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</row>
    <row r="746" spans="2:12" x14ac:dyDescent="0.2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</row>
    <row r="747" spans="2:12" x14ac:dyDescent="0.2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</row>
    <row r="748" spans="2:12" x14ac:dyDescent="0.2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</row>
    <row r="749" spans="2:12" x14ac:dyDescent="0.2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</row>
    <row r="750" spans="2:12" x14ac:dyDescent="0.2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</row>
    <row r="751" spans="2:12" x14ac:dyDescent="0.2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</row>
    <row r="752" spans="2:12" x14ac:dyDescent="0.2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</row>
    <row r="753" spans="2:12" x14ac:dyDescent="0.2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</row>
    <row r="754" spans="2:12" x14ac:dyDescent="0.2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</row>
    <row r="755" spans="2:12" x14ac:dyDescent="0.2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</row>
    <row r="756" spans="2:12" x14ac:dyDescent="0.2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</row>
    <row r="757" spans="2:12" x14ac:dyDescent="0.2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</row>
    <row r="758" spans="2:12" x14ac:dyDescent="0.2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</row>
    <row r="759" spans="2:12" x14ac:dyDescent="0.2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</row>
    <row r="760" spans="2:12" x14ac:dyDescent="0.2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</row>
    <row r="761" spans="2:12" x14ac:dyDescent="0.2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</row>
    <row r="762" spans="2:12" x14ac:dyDescent="0.2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</row>
    <row r="763" spans="2:12" x14ac:dyDescent="0.2">
      <c r="B763" s="8"/>
      <c r="C763" s="8"/>
      <c r="D763" s="8"/>
      <c r="E763" s="8"/>
      <c r="F763" s="8"/>
    </row>
    <row r="764" spans="2:12" x14ac:dyDescent="0.2">
      <c r="B764" s="8"/>
      <c r="C764" s="8"/>
      <c r="D764" s="8"/>
      <c r="E764" s="8"/>
      <c r="F764" s="8"/>
    </row>
    <row r="765" spans="2:12" x14ac:dyDescent="0.2">
      <c r="B765" s="8"/>
      <c r="C765" s="8"/>
      <c r="D765" s="8"/>
      <c r="E765" s="8"/>
      <c r="F765" s="8"/>
    </row>
  </sheetData>
  <mergeCells count="13">
    <mergeCell ref="C8:F8"/>
    <mergeCell ref="A29:C29"/>
    <mergeCell ref="A10:F10"/>
    <mergeCell ref="A13:A14"/>
    <mergeCell ref="B13:B14"/>
    <mergeCell ref="C13:C14"/>
    <mergeCell ref="D13:F13"/>
    <mergeCell ref="D6:F6"/>
    <mergeCell ref="D7:F7"/>
    <mergeCell ref="A1:F1"/>
    <mergeCell ref="A2:F2"/>
    <mergeCell ref="A3:F3"/>
    <mergeCell ref="C5:F5"/>
  </mergeCells>
  <phoneticPr fontId="8" type="noConversion"/>
  <pageMargins left="1.1417322834645669" right="0.35433070866141736" top="0.74803149606299213" bottom="0.98425196850393704" header="0.74803149606299213" footer="0.51181102362204722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view="pageBreakPreview" zoomScaleNormal="100" workbookViewId="0">
      <selection activeCell="J8" sqref="J7:J8"/>
    </sheetView>
  </sheetViews>
  <sheetFormatPr defaultRowHeight="12.75" x14ac:dyDescent="0.2"/>
  <cols>
    <col min="1" max="1" width="3.85546875" style="263" customWidth="1"/>
    <col min="2" max="2" width="4.42578125" style="264" customWidth="1"/>
    <col min="3" max="3" width="2.5703125" style="264" customWidth="1"/>
    <col min="4" max="4" width="3.5703125" style="264" customWidth="1"/>
    <col min="5" max="5" width="3" style="264" customWidth="1"/>
    <col min="6" max="6" width="4.28515625" style="264" customWidth="1"/>
    <col min="7" max="7" width="4.140625" style="264" customWidth="1"/>
    <col min="8" max="8" width="5.140625" style="264" customWidth="1"/>
    <col min="9" max="9" width="5.7109375" style="264" customWidth="1"/>
    <col min="10" max="10" width="51.7109375" style="264" customWidth="1"/>
    <col min="11" max="11" width="12.28515625" style="263" customWidth="1"/>
    <col min="12" max="12" width="12.140625" style="263" customWidth="1"/>
    <col min="13" max="13" width="13.28515625" style="263" customWidth="1"/>
    <col min="14" max="16384" width="9.140625" style="263"/>
  </cols>
  <sheetData>
    <row r="1" spans="1:13" x14ac:dyDescent="0.2">
      <c r="J1" s="344" t="s">
        <v>428</v>
      </c>
      <c r="K1" s="345"/>
      <c r="L1" s="345"/>
      <c r="M1" s="345"/>
    </row>
    <row r="2" spans="1:13" x14ac:dyDescent="0.2">
      <c r="J2" s="346" t="s">
        <v>517</v>
      </c>
      <c r="K2" s="347"/>
      <c r="L2" s="347"/>
      <c r="M2" s="347"/>
    </row>
    <row r="3" spans="1:13" x14ac:dyDescent="0.2">
      <c r="J3" s="348" t="s">
        <v>928</v>
      </c>
      <c r="K3" s="348"/>
      <c r="L3" s="348"/>
      <c r="M3" s="348"/>
    </row>
    <row r="5" spans="1:13" s="268" customFormat="1" ht="18.75" customHeight="1" x14ac:dyDescent="0.2">
      <c r="A5" s="265"/>
      <c r="B5" s="266"/>
      <c r="C5" s="266"/>
      <c r="D5" s="266"/>
      <c r="E5" s="266"/>
      <c r="F5" s="266"/>
      <c r="G5" s="266"/>
      <c r="H5" s="266"/>
      <c r="I5" s="266"/>
      <c r="J5" s="266"/>
      <c r="K5" s="265"/>
      <c r="L5" s="265"/>
      <c r="M5" s="267" t="s">
        <v>744</v>
      </c>
    </row>
    <row r="6" spans="1:13" s="268" customFormat="1" ht="15.75" customHeight="1" x14ac:dyDescent="0.2">
      <c r="A6" s="265"/>
      <c r="B6" s="266"/>
      <c r="C6" s="266"/>
      <c r="D6" s="266"/>
      <c r="E6" s="266"/>
      <c r="F6" s="266"/>
      <c r="G6" s="266"/>
      <c r="H6" s="266"/>
      <c r="I6" s="266"/>
      <c r="J6" s="266"/>
      <c r="K6" s="265"/>
      <c r="L6" s="265"/>
      <c r="M6" s="269" t="s">
        <v>745</v>
      </c>
    </row>
    <row r="7" spans="1:13" s="268" customFormat="1" ht="14.25" customHeight="1" x14ac:dyDescent="0.2">
      <c r="A7" s="265"/>
      <c r="B7" s="266"/>
      <c r="C7" s="266"/>
      <c r="D7" s="266"/>
      <c r="E7" s="266"/>
      <c r="F7" s="266"/>
      <c r="G7" s="266"/>
      <c r="H7" s="266"/>
      <c r="I7" s="266"/>
      <c r="J7" s="266"/>
      <c r="K7" s="265"/>
      <c r="L7" s="265"/>
      <c r="M7" s="270" t="s">
        <v>404</v>
      </c>
    </row>
    <row r="8" spans="1:13" s="268" customFormat="1" ht="16.5" customHeight="1" x14ac:dyDescent="0.2">
      <c r="A8" s="265"/>
      <c r="B8" s="266"/>
      <c r="C8" s="266"/>
      <c r="D8" s="266"/>
      <c r="E8" s="266"/>
      <c r="F8" s="266"/>
      <c r="G8" s="266"/>
      <c r="H8" s="266"/>
      <c r="I8" s="266"/>
      <c r="J8" s="266"/>
      <c r="K8" s="265"/>
      <c r="L8" s="265"/>
      <c r="M8" s="265"/>
    </row>
    <row r="9" spans="1:13" s="268" customFormat="1" ht="15.75" customHeight="1" x14ac:dyDescent="0.2">
      <c r="A9" s="349" t="s">
        <v>746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</row>
    <row r="10" spans="1:13" s="268" customFormat="1" ht="14.25" customHeight="1" x14ac:dyDescent="0.2">
      <c r="A10" s="265"/>
      <c r="B10" s="266"/>
      <c r="C10" s="266"/>
      <c r="D10" s="266"/>
      <c r="E10" s="266"/>
      <c r="F10" s="266"/>
      <c r="G10" s="266"/>
      <c r="H10" s="266"/>
      <c r="I10" s="266"/>
      <c r="J10" s="266"/>
      <c r="K10" s="265"/>
      <c r="L10" s="265"/>
      <c r="M10" s="265"/>
    </row>
    <row r="11" spans="1:13" s="268" customFormat="1" ht="15.75" customHeight="1" x14ac:dyDescent="0.2">
      <c r="A11" s="265"/>
      <c r="B11" s="266"/>
      <c r="C11" s="266"/>
      <c r="D11" s="266"/>
      <c r="E11" s="266"/>
      <c r="F11" s="266"/>
      <c r="G11" s="266"/>
      <c r="H11" s="266"/>
      <c r="I11" s="266"/>
      <c r="J11" s="266"/>
      <c r="K11" s="265"/>
      <c r="L11" s="265"/>
      <c r="M11" s="271" t="s">
        <v>518</v>
      </c>
    </row>
    <row r="12" spans="1:13" s="268" customFormat="1" ht="15" customHeight="1" x14ac:dyDescent="0.2">
      <c r="A12" s="354" t="s">
        <v>865</v>
      </c>
      <c r="B12" s="355" t="s">
        <v>747</v>
      </c>
      <c r="C12" s="356"/>
      <c r="D12" s="356"/>
      <c r="E12" s="356"/>
      <c r="F12" s="356"/>
      <c r="G12" s="356"/>
      <c r="H12" s="356"/>
      <c r="I12" s="357"/>
      <c r="J12" s="358" t="s">
        <v>748</v>
      </c>
      <c r="K12" s="343" t="s">
        <v>749</v>
      </c>
      <c r="L12" s="343" t="s">
        <v>750</v>
      </c>
      <c r="M12" s="343" t="s">
        <v>751</v>
      </c>
    </row>
    <row r="13" spans="1:13" s="268" customFormat="1" ht="130.15" customHeight="1" x14ac:dyDescent="0.2">
      <c r="A13" s="354"/>
      <c r="B13" s="262" t="s">
        <v>752</v>
      </c>
      <c r="C13" s="262" t="s">
        <v>753</v>
      </c>
      <c r="D13" s="262" t="s">
        <v>754</v>
      </c>
      <c r="E13" s="262" t="s">
        <v>755</v>
      </c>
      <c r="F13" s="262" t="s">
        <v>756</v>
      </c>
      <c r="G13" s="262" t="s">
        <v>757</v>
      </c>
      <c r="H13" s="262" t="s">
        <v>758</v>
      </c>
      <c r="I13" s="262" t="s">
        <v>759</v>
      </c>
      <c r="J13" s="343"/>
      <c r="K13" s="343"/>
      <c r="L13" s="343"/>
      <c r="M13" s="343"/>
    </row>
    <row r="14" spans="1:13" s="268" customFormat="1" ht="13.5" customHeight="1" x14ac:dyDescent="0.2">
      <c r="A14" s="272"/>
      <c r="B14" s="273">
        <v>1</v>
      </c>
      <c r="C14" s="273">
        <v>2</v>
      </c>
      <c r="D14" s="273">
        <v>3</v>
      </c>
      <c r="E14" s="273">
        <v>4</v>
      </c>
      <c r="F14" s="273">
        <v>5</v>
      </c>
      <c r="G14" s="273">
        <v>6</v>
      </c>
      <c r="H14" s="273">
        <v>7</v>
      </c>
      <c r="I14" s="273">
        <v>8</v>
      </c>
      <c r="J14" s="273">
        <v>9</v>
      </c>
      <c r="K14" s="273">
        <v>10</v>
      </c>
      <c r="L14" s="273">
        <v>11</v>
      </c>
      <c r="M14" s="273">
        <v>12</v>
      </c>
    </row>
    <row r="15" spans="1:13" ht="15.75" customHeight="1" x14ac:dyDescent="0.2">
      <c r="A15" s="274" t="s">
        <v>838</v>
      </c>
      <c r="B15" s="275" t="s">
        <v>760</v>
      </c>
      <c r="C15" s="275" t="s">
        <v>838</v>
      </c>
      <c r="D15" s="275" t="s">
        <v>761</v>
      </c>
      <c r="E15" s="275" t="s">
        <v>761</v>
      </c>
      <c r="F15" s="275" t="s">
        <v>760</v>
      </c>
      <c r="G15" s="275" t="s">
        <v>761</v>
      </c>
      <c r="H15" s="275" t="s">
        <v>762</v>
      </c>
      <c r="I15" s="275" t="s">
        <v>760</v>
      </c>
      <c r="J15" s="276" t="s">
        <v>763</v>
      </c>
      <c r="K15" s="277">
        <f>K16+K25+K35+K48+K51+K60+K66+K71+K83</f>
        <v>79352.899999999994</v>
      </c>
      <c r="L15" s="277">
        <f>L16+L25+L35+L48+L51+L60+L66+L71+L83</f>
        <v>86069.200000000012</v>
      </c>
      <c r="M15" s="277">
        <f>M16+M25+M35+M48+M51+M60+M66+M71+M83</f>
        <v>86807</v>
      </c>
    </row>
    <row r="16" spans="1:13" ht="15.75" customHeight="1" x14ac:dyDescent="0.2">
      <c r="A16" s="274">
        <f t="shared" ref="A16:A79" si="0">A15+1</f>
        <v>2</v>
      </c>
      <c r="B16" s="275" t="s">
        <v>760</v>
      </c>
      <c r="C16" s="275" t="s">
        <v>838</v>
      </c>
      <c r="D16" s="275" t="s">
        <v>764</v>
      </c>
      <c r="E16" s="275" t="s">
        <v>761</v>
      </c>
      <c r="F16" s="275" t="s">
        <v>760</v>
      </c>
      <c r="G16" s="275" t="s">
        <v>761</v>
      </c>
      <c r="H16" s="275" t="s">
        <v>762</v>
      </c>
      <c r="I16" s="275" t="s">
        <v>760</v>
      </c>
      <c r="J16" s="276" t="s">
        <v>765</v>
      </c>
      <c r="K16" s="277">
        <f>K17+K20</f>
        <v>47353</v>
      </c>
      <c r="L16" s="277">
        <f>L17+L20</f>
        <v>50020.000000000007</v>
      </c>
      <c r="M16" s="277">
        <f>M17+M20</f>
        <v>50117.5</v>
      </c>
    </row>
    <row r="17" spans="1:13" ht="15.75" customHeight="1" x14ac:dyDescent="0.2">
      <c r="A17" s="274">
        <f t="shared" si="0"/>
        <v>3</v>
      </c>
      <c r="B17" s="275" t="s">
        <v>760</v>
      </c>
      <c r="C17" s="275" t="s">
        <v>838</v>
      </c>
      <c r="D17" s="275" t="s">
        <v>764</v>
      </c>
      <c r="E17" s="275" t="s">
        <v>764</v>
      </c>
      <c r="F17" s="275" t="s">
        <v>760</v>
      </c>
      <c r="G17" s="275" t="s">
        <v>761</v>
      </c>
      <c r="H17" s="275" t="s">
        <v>762</v>
      </c>
      <c r="I17" s="275" t="s">
        <v>860</v>
      </c>
      <c r="J17" s="276" t="s">
        <v>766</v>
      </c>
      <c r="K17" s="277">
        <f t="shared" ref="K17:M18" si="1">K18</f>
        <v>365</v>
      </c>
      <c r="L17" s="277">
        <f t="shared" si="1"/>
        <v>1200</v>
      </c>
      <c r="M17" s="277">
        <f t="shared" si="1"/>
        <v>1250</v>
      </c>
    </row>
    <row r="18" spans="1:13" ht="40.5" customHeight="1" x14ac:dyDescent="0.2">
      <c r="A18" s="274">
        <f t="shared" si="0"/>
        <v>4</v>
      </c>
      <c r="B18" s="275" t="s">
        <v>767</v>
      </c>
      <c r="C18" s="275" t="s">
        <v>838</v>
      </c>
      <c r="D18" s="275" t="s">
        <v>764</v>
      </c>
      <c r="E18" s="275" t="s">
        <v>764</v>
      </c>
      <c r="F18" s="275" t="s">
        <v>768</v>
      </c>
      <c r="G18" s="275" t="s">
        <v>761</v>
      </c>
      <c r="H18" s="275" t="s">
        <v>762</v>
      </c>
      <c r="I18" s="275" t="s">
        <v>860</v>
      </c>
      <c r="J18" s="276" t="s">
        <v>769</v>
      </c>
      <c r="K18" s="277">
        <f t="shared" si="1"/>
        <v>365</v>
      </c>
      <c r="L18" s="277">
        <f t="shared" si="1"/>
        <v>1200</v>
      </c>
      <c r="M18" s="277">
        <f t="shared" si="1"/>
        <v>1250</v>
      </c>
    </row>
    <row r="19" spans="1:13" ht="40.5" customHeight="1" x14ac:dyDescent="0.2">
      <c r="A19" s="274">
        <f t="shared" si="0"/>
        <v>5</v>
      </c>
      <c r="B19" s="275" t="s">
        <v>767</v>
      </c>
      <c r="C19" s="275" t="s">
        <v>838</v>
      </c>
      <c r="D19" s="275" t="s">
        <v>764</v>
      </c>
      <c r="E19" s="275" t="s">
        <v>764</v>
      </c>
      <c r="F19" s="275" t="s">
        <v>770</v>
      </c>
      <c r="G19" s="275" t="s">
        <v>771</v>
      </c>
      <c r="H19" s="275" t="s">
        <v>762</v>
      </c>
      <c r="I19" s="275" t="s">
        <v>860</v>
      </c>
      <c r="J19" s="276" t="s">
        <v>772</v>
      </c>
      <c r="K19" s="277">
        <v>365</v>
      </c>
      <c r="L19" s="277">
        <v>1200</v>
      </c>
      <c r="M19" s="277">
        <v>1250</v>
      </c>
    </row>
    <row r="20" spans="1:13" ht="15" customHeight="1" x14ac:dyDescent="0.2">
      <c r="A20" s="274">
        <f t="shared" si="0"/>
        <v>6</v>
      </c>
      <c r="B20" s="275" t="s">
        <v>760</v>
      </c>
      <c r="C20" s="275" t="s">
        <v>838</v>
      </c>
      <c r="D20" s="275" t="s">
        <v>764</v>
      </c>
      <c r="E20" s="275" t="s">
        <v>771</v>
      </c>
      <c r="F20" s="275" t="s">
        <v>760</v>
      </c>
      <c r="G20" s="275" t="s">
        <v>764</v>
      </c>
      <c r="H20" s="275" t="s">
        <v>762</v>
      </c>
      <c r="I20" s="275" t="s">
        <v>860</v>
      </c>
      <c r="J20" s="276" t="s">
        <v>773</v>
      </c>
      <c r="K20" s="277">
        <f>SUM(K21:K24)</f>
        <v>46988</v>
      </c>
      <c r="L20" s="277">
        <f>SUM(L21:L24)</f>
        <v>48820.000000000007</v>
      </c>
      <c r="M20" s="277">
        <f>SUM(M21:M24)</f>
        <v>48867.5</v>
      </c>
    </row>
    <row r="21" spans="1:13" ht="66.75" customHeight="1" x14ac:dyDescent="0.2">
      <c r="A21" s="274">
        <f t="shared" si="0"/>
        <v>7</v>
      </c>
      <c r="B21" s="275" t="s">
        <v>767</v>
      </c>
      <c r="C21" s="275" t="s">
        <v>838</v>
      </c>
      <c r="D21" s="275" t="s">
        <v>764</v>
      </c>
      <c r="E21" s="275" t="s">
        <v>771</v>
      </c>
      <c r="F21" s="275" t="s">
        <v>768</v>
      </c>
      <c r="G21" s="275" t="s">
        <v>764</v>
      </c>
      <c r="H21" s="275" t="s">
        <v>762</v>
      </c>
      <c r="I21" s="275" t="s">
        <v>860</v>
      </c>
      <c r="J21" s="276" t="s">
        <v>774</v>
      </c>
      <c r="K21" s="277">
        <v>46360.5</v>
      </c>
      <c r="L21" s="277">
        <v>48168.3</v>
      </c>
      <c r="M21" s="277">
        <v>48214.9</v>
      </c>
    </row>
    <row r="22" spans="1:13" ht="90.75" customHeight="1" x14ac:dyDescent="0.2">
      <c r="A22" s="274">
        <f t="shared" si="0"/>
        <v>8</v>
      </c>
      <c r="B22" s="275" t="s">
        <v>767</v>
      </c>
      <c r="C22" s="275" t="s">
        <v>838</v>
      </c>
      <c r="D22" s="275" t="s">
        <v>764</v>
      </c>
      <c r="E22" s="275" t="s">
        <v>771</v>
      </c>
      <c r="F22" s="275" t="s">
        <v>775</v>
      </c>
      <c r="G22" s="275" t="s">
        <v>764</v>
      </c>
      <c r="H22" s="275" t="s">
        <v>762</v>
      </c>
      <c r="I22" s="275" t="s">
        <v>860</v>
      </c>
      <c r="J22" s="276" t="s">
        <v>776</v>
      </c>
      <c r="K22" s="277">
        <v>150</v>
      </c>
      <c r="L22" s="277">
        <v>155.80000000000001</v>
      </c>
      <c r="M22" s="277">
        <v>156</v>
      </c>
    </row>
    <row r="23" spans="1:13" ht="40.5" customHeight="1" x14ac:dyDescent="0.2">
      <c r="A23" s="274">
        <f t="shared" si="0"/>
        <v>9</v>
      </c>
      <c r="B23" s="275" t="s">
        <v>767</v>
      </c>
      <c r="C23" s="275" t="s">
        <v>838</v>
      </c>
      <c r="D23" s="275" t="s">
        <v>764</v>
      </c>
      <c r="E23" s="275" t="s">
        <v>771</v>
      </c>
      <c r="F23" s="275" t="s">
        <v>777</v>
      </c>
      <c r="G23" s="275" t="s">
        <v>764</v>
      </c>
      <c r="H23" s="275" t="s">
        <v>762</v>
      </c>
      <c r="I23" s="275" t="s">
        <v>860</v>
      </c>
      <c r="J23" s="276" t="s">
        <v>778</v>
      </c>
      <c r="K23" s="277">
        <v>350</v>
      </c>
      <c r="L23" s="277">
        <v>363.5</v>
      </c>
      <c r="M23" s="277">
        <v>364</v>
      </c>
    </row>
    <row r="24" spans="1:13" ht="79.5" customHeight="1" x14ac:dyDescent="0.2">
      <c r="A24" s="274">
        <f t="shared" si="0"/>
        <v>10</v>
      </c>
      <c r="B24" s="275" t="s">
        <v>767</v>
      </c>
      <c r="C24" s="275" t="s">
        <v>838</v>
      </c>
      <c r="D24" s="275" t="s">
        <v>764</v>
      </c>
      <c r="E24" s="275" t="s">
        <v>771</v>
      </c>
      <c r="F24" s="275" t="s">
        <v>779</v>
      </c>
      <c r="G24" s="275" t="s">
        <v>764</v>
      </c>
      <c r="H24" s="275" t="s">
        <v>762</v>
      </c>
      <c r="I24" s="275" t="s">
        <v>860</v>
      </c>
      <c r="J24" s="276" t="s">
        <v>780</v>
      </c>
      <c r="K24" s="277">
        <v>127.5</v>
      </c>
      <c r="L24" s="277">
        <v>132.4</v>
      </c>
      <c r="M24" s="277">
        <v>132.6</v>
      </c>
    </row>
    <row r="25" spans="1:13" ht="29.25" customHeight="1" x14ac:dyDescent="0.2">
      <c r="A25" s="274">
        <f t="shared" si="0"/>
        <v>11</v>
      </c>
      <c r="B25" s="275" t="s">
        <v>760</v>
      </c>
      <c r="C25" s="275" t="s">
        <v>838</v>
      </c>
      <c r="D25" s="275" t="s">
        <v>781</v>
      </c>
      <c r="E25" s="275" t="s">
        <v>761</v>
      </c>
      <c r="F25" s="275" t="s">
        <v>760</v>
      </c>
      <c r="G25" s="275" t="s">
        <v>761</v>
      </c>
      <c r="H25" s="275" t="s">
        <v>762</v>
      </c>
      <c r="I25" s="275" t="s">
        <v>760</v>
      </c>
      <c r="J25" s="276" t="s">
        <v>782</v>
      </c>
      <c r="K25" s="277">
        <f>K26</f>
        <v>1612.3</v>
      </c>
      <c r="L25" s="277">
        <f>L26</f>
        <v>1669.1</v>
      </c>
      <c r="M25" s="277">
        <f>M26</f>
        <v>1737.8999999999999</v>
      </c>
    </row>
    <row r="26" spans="1:13" ht="27.75" customHeight="1" x14ac:dyDescent="0.2">
      <c r="A26" s="274">
        <f t="shared" si="0"/>
        <v>12</v>
      </c>
      <c r="B26" s="275" t="s">
        <v>760</v>
      </c>
      <c r="C26" s="275" t="s">
        <v>838</v>
      </c>
      <c r="D26" s="275" t="s">
        <v>781</v>
      </c>
      <c r="E26" s="275" t="s">
        <v>771</v>
      </c>
      <c r="F26" s="275" t="s">
        <v>760</v>
      </c>
      <c r="G26" s="275" t="s">
        <v>764</v>
      </c>
      <c r="H26" s="275" t="s">
        <v>762</v>
      </c>
      <c r="I26" s="275" t="s">
        <v>860</v>
      </c>
      <c r="J26" s="276" t="s">
        <v>783</v>
      </c>
      <c r="K26" s="277">
        <f>K27+K29+K31+K33</f>
        <v>1612.3</v>
      </c>
      <c r="L26" s="277">
        <f>L27+L29+L31+L33</f>
        <v>1669.1</v>
      </c>
      <c r="M26" s="277">
        <f>M27+M29+M31+M33</f>
        <v>1737.8999999999999</v>
      </c>
    </row>
    <row r="27" spans="1:13" ht="65.25" customHeight="1" x14ac:dyDescent="0.2">
      <c r="A27" s="274">
        <f t="shared" si="0"/>
        <v>13</v>
      </c>
      <c r="B27" s="275" t="s">
        <v>681</v>
      </c>
      <c r="C27" s="275" t="s">
        <v>838</v>
      </c>
      <c r="D27" s="275" t="s">
        <v>781</v>
      </c>
      <c r="E27" s="275" t="s">
        <v>771</v>
      </c>
      <c r="F27" s="275" t="s">
        <v>784</v>
      </c>
      <c r="G27" s="275" t="s">
        <v>764</v>
      </c>
      <c r="H27" s="275" t="s">
        <v>762</v>
      </c>
      <c r="I27" s="275" t="s">
        <v>860</v>
      </c>
      <c r="J27" s="276" t="s">
        <v>785</v>
      </c>
      <c r="K27" s="277">
        <f>K28</f>
        <v>738.8</v>
      </c>
      <c r="L27" s="277">
        <f>L28</f>
        <v>769.4</v>
      </c>
      <c r="M27" s="277">
        <f>M28</f>
        <v>799.9</v>
      </c>
    </row>
    <row r="28" spans="1:13" ht="97.9" customHeight="1" x14ac:dyDescent="0.2">
      <c r="A28" s="274">
        <f t="shared" si="0"/>
        <v>14</v>
      </c>
      <c r="B28" s="275" t="s">
        <v>681</v>
      </c>
      <c r="C28" s="275" t="s">
        <v>838</v>
      </c>
      <c r="D28" s="275" t="s">
        <v>781</v>
      </c>
      <c r="E28" s="275" t="s">
        <v>771</v>
      </c>
      <c r="F28" s="275" t="s">
        <v>786</v>
      </c>
      <c r="G28" s="275" t="s">
        <v>764</v>
      </c>
      <c r="H28" s="275" t="s">
        <v>762</v>
      </c>
      <c r="I28" s="275" t="s">
        <v>860</v>
      </c>
      <c r="J28" s="276" t="s">
        <v>116</v>
      </c>
      <c r="K28" s="277">
        <v>738.8</v>
      </c>
      <c r="L28" s="277">
        <v>769.4</v>
      </c>
      <c r="M28" s="277">
        <v>799.9</v>
      </c>
    </row>
    <row r="29" spans="1:13" ht="78" customHeight="1" x14ac:dyDescent="0.2">
      <c r="A29" s="274">
        <f t="shared" si="0"/>
        <v>15</v>
      </c>
      <c r="B29" s="275" t="s">
        <v>681</v>
      </c>
      <c r="C29" s="275" t="s">
        <v>838</v>
      </c>
      <c r="D29" s="275" t="s">
        <v>781</v>
      </c>
      <c r="E29" s="275" t="s">
        <v>771</v>
      </c>
      <c r="F29" s="275" t="s">
        <v>682</v>
      </c>
      <c r="G29" s="275" t="s">
        <v>764</v>
      </c>
      <c r="H29" s="275" t="s">
        <v>762</v>
      </c>
      <c r="I29" s="275" t="s">
        <v>860</v>
      </c>
      <c r="J29" s="276" t="s">
        <v>117</v>
      </c>
      <c r="K29" s="277">
        <f>K30</f>
        <v>3.8</v>
      </c>
      <c r="L29" s="277">
        <f>L30</f>
        <v>3.9</v>
      </c>
      <c r="M29" s="277">
        <f>M30</f>
        <v>3.9</v>
      </c>
    </row>
    <row r="30" spans="1:13" ht="115.9" customHeight="1" x14ac:dyDescent="0.2">
      <c r="A30" s="274">
        <f t="shared" si="0"/>
        <v>16</v>
      </c>
      <c r="B30" s="275" t="s">
        <v>681</v>
      </c>
      <c r="C30" s="275" t="s">
        <v>838</v>
      </c>
      <c r="D30" s="275" t="s">
        <v>781</v>
      </c>
      <c r="E30" s="275" t="s">
        <v>771</v>
      </c>
      <c r="F30" s="275" t="s">
        <v>118</v>
      </c>
      <c r="G30" s="275" t="s">
        <v>764</v>
      </c>
      <c r="H30" s="275" t="s">
        <v>762</v>
      </c>
      <c r="I30" s="275" t="s">
        <v>860</v>
      </c>
      <c r="J30" s="276" t="s">
        <v>119</v>
      </c>
      <c r="K30" s="277">
        <v>3.8</v>
      </c>
      <c r="L30" s="277">
        <v>3.9</v>
      </c>
      <c r="M30" s="277">
        <v>3.9</v>
      </c>
    </row>
    <row r="31" spans="1:13" ht="65.25" customHeight="1" x14ac:dyDescent="0.2">
      <c r="A31" s="274">
        <f t="shared" si="0"/>
        <v>17</v>
      </c>
      <c r="B31" s="275" t="s">
        <v>681</v>
      </c>
      <c r="C31" s="275" t="s">
        <v>838</v>
      </c>
      <c r="D31" s="275" t="s">
        <v>781</v>
      </c>
      <c r="E31" s="275" t="s">
        <v>771</v>
      </c>
      <c r="F31" s="275" t="s">
        <v>120</v>
      </c>
      <c r="G31" s="275" t="s">
        <v>764</v>
      </c>
      <c r="H31" s="275" t="s">
        <v>762</v>
      </c>
      <c r="I31" s="275" t="s">
        <v>860</v>
      </c>
      <c r="J31" s="276" t="s">
        <v>121</v>
      </c>
      <c r="K31" s="277">
        <f>K32</f>
        <v>965</v>
      </c>
      <c r="L31" s="277">
        <f>L32</f>
        <v>1002.2</v>
      </c>
      <c r="M31" s="277">
        <f>M32</f>
        <v>1035.5999999999999</v>
      </c>
    </row>
    <row r="32" spans="1:13" ht="107.45" customHeight="1" x14ac:dyDescent="0.2">
      <c r="A32" s="274">
        <f t="shared" si="0"/>
        <v>18</v>
      </c>
      <c r="B32" s="275" t="s">
        <v>681</v>
      </c>
      <c r="C32" s="275" t="s">
        <v>838</v>
      </c>
      <c r="D32" s="275" t="s">
        <v>781</v>
      </c>
      <c r="E32" s="275" t="s">
        <v>771</v>
      </c>
      <c r="F32" s="275" t="s">
        <v>122</v>
      </c>
      <c r="G32" s="275" t="s">
        <v>764</v>
      </c>
      <c r="H32" s="275" t="s">
        <v>762</v>
      </c>
      <c r="I32" s="275" t="s">
        <v>860</v>
      </c>
      <c r="J32" s="276" t="s">
        <v>123</v>
      </c>
      <c r="K32" s="277">
        <v>965</v>
      </c>
      <c r="L32" s="277">
        <v>1002.2</v>
      </c>
      <c r="M32" s="277">
        <v>1035.5999999999999</v>
      </c>
    </row>
    <row r="33" spans="1:13" ht="66" customHeight="1" x14ac:dyDescent="0.2">
      <c r="A33" s="274">
        <f t="shared" si="0"/>
        <v>19</v>
      </c>
      <c r="B33" s="275" t="s">
        <v>681</v>
      </c>
      <c r="C33" s="275" t="s">
        <v>838</v>
      </c>
      <c r="D33" s="275" t="s">
        <v>781</v>
      </c>
      <c r="E33" s="275" t="s">
        <v>771</v>
      </c>
      <c r="F33" s="275" t="s">
        <v>124</v>
      </c>
      <c r="G33" s="275" t="s">
        <v>764</v>
      </c>
      <c r="H33" s="275" t="s">
        <v>762</v>
      </c>
      <c r="I33" s="275" t="s">
        <v>860</v>
      </c>
      <c r="J33" s="276" t="s">
        <v>125</v>
      </c>
      <c r="K33" s="277">
        <f>K34</f>
        <v>-95.3</v>
      </c>
      <c r="L33" s="277">
        <f>L34</f>
        <v>-106.4</v>
      </c>
      <c r="M33" s="277">
        <f>M34</f>
        <v>-101.5</v>
      </c>
    </row>
    <row r="34" spans="1:13" ht="96" customHeight="1" x14ac:dyDescent="0.2">
      <c r="A34" s="274">
        <f t="shared" si="0"/>
        <v>20</v>
      </c>
      <c r="B34" s="275" t="s">
        <v>681</v>
      </c>
      <c r="C34" s="275" t="s">
        <v>838</v>
      </c>
      <c r="D34" s="275" t="s">
        <v>781</v>
      </c>
      <c r="E34" s="275" t="s">
        <v>771</v>
      </c>
      <c r="F34" s="275" t="s">
        <v>126</v>
      </c>
      <c r="G34" s="275" t="s">
        <v>764</v>
      </c>
      <c r="H34" s="275" t="s">
        <v>762</v>
      </c>
      <c r="I34" s="275" t="s">
        <v>860</v>
      </c>
      <c r="J34" s="276" t="s">
        <v>127</v>
      </c>
      <c r="K34" s="277">
        <v>-95.3</v>
      </c>
      <c r="L34" s="277">
        <v>-106.4</v>
      </c>
      <c r="M34" s="277">
        <v>-101.5</v>
      </c>
    </row>
    <row r="35" spans="1:13" ht="15" customHeight="1" x14ac:dyDescent="0.2">
      <c r="A35" s="274">
        <f t="shared" si="0"/>
        <v>21</v>
      </c>
      <c r="B35" s="275" t="s">
        <v>760</v>
      </c>
      <c r="C35" s="275" t="s">
        <v>838</v>
      </c>
      <c r="D35" s="275" t="s">
        <v>128</v>
      </c>
      <c r="E35" s="275" t="s">
        <v>761</v>
      </c>
      <c r="F35" s="275" t="s">
        <v>760</v>
      </c>
      <c r="G35" s="275" t="s">
        <v>761</v>
      </c>
      <c r="H35" s="275" t="s">
        <v>762</v>
      </c>
      <c r="I35" s="275" t="s">
        <v>860</v>
      </c>
      <c r="J35" s="276" t="s">
        <v>129</v>
      </c>
      <c r="K35" s="277">
        <f>K41+K44+K46+K36</f>
        <v>17367.599999999999</v>
      </c>
      <c r="L35" s="277">
        <f>L41+L44+L46+L36</f>
        <v>18235.099999999999</v>
      </c>
      <c r="M35" s="277">
        <f>M41+M44+M46+M36</f>
        <v>18726.599999999999</v>
      </c>
    </row>
    <row r="36" spans="1:13" ht="31.15" customHeight="1" x14ac:dyDescent="0.2">
      <c r="A36" s="274">
        <f t="shared" si="0"/>
        <v>22</v>
      </c>
      <c r="B36" s="275" t="s">
        <v>760</v>
      </c>
      <c r="C36" s="275" t="s">
        <v>838</v>
      </c>
      <c r="D36" s="275" t="s">
        <v>128</v>
      </c>
      <c r="E36" s="275" t="s">
        <v>764</v>
      </c>
      <c r="F36" s="275" t="s">
        <v>760</v>
      </c>
      <c r="G36" s="275" t="s">
        <v>761</v>
      </c>
      <c r="H36" s="275" t="s">
        <v>762</v>
      </c>
      <c r="I36" s="275" t="s">
        <v>860</v>
      </c>
      <c r="J36" s="276" t="s">
        <v>130</v>
      </c>
      <c r="K36" s="277">
        <f>K37+K39</f>
        <v>11235.599999999999</v>
      </c>
      <c r="L36" s="277">
        <f>L37+L39</f>
        <v>16332.099999999999</v>
      </c>
      <c r="M36" s="277">
        <f>M37+M39</f>
        <v>18051.5</v>
      </c>
    </row>
    <row r="37" spans="1:13" ht="28.15" customHeight="1" x14ac:dyDescent="0.2">
      <c r="A37" s="274">
        <f t="shared" si="0"/>
        <v>23</v>
      </c>
      <c r="B37" s="275" t="s">
        <v>767</v>
      </c>
      <c r="C37" s="275" t="s">
        <v>838</v>
      </c>
      <c r="D37" s="275" t="s">
        <v>128</v>
      </c>
      <c r="E37" s="275" t="s">
        <v>764</v>
      </c>
      <c r="F37" s="275" t="s">
        <v>768</v>
      </c>
      <c r="G37" s="275" t="s">
        <v>764</v>
      </c>
      <c r="H37" s="275" t="s">
        <v>762</v>
      </c>
      <c r="I37" s="275" t="s">
        <v>860</v>
      </c>
      <c r="J37" s="276" t="s">
        <v>131</v>
      </c>
      <c r="K37" s="277">
        <f>K38</f>
        <v>6787.2</v>
      </c>
      <c r="L37" s="277">
        <f>L38</f>
        <v>9923.2999999999993</v>
      </c>
      <c r="M37" s="277">
        <f>M38</f>
        <v>10835.1</v>
      </c>
    </row>
    <row r="38" spans="1:13" ht="33" customHeight="1" x14ac:dyDescent="0.2">
      <c r="A38" s="274">
        <f t="shared" si="0"/>
        <v>24</v>
      </c>
      <c r="B38" s="275" t="s">
        <v>767</v>
      </c>
      <c r="C38" s="275" t="s">
        <v>838</v>
      </c>
      <c r="D38" s="275" t="s">
        <v>128</v>
      </c>
      <c r="E38" s="275" t="s">
        <v>764</v>
      </c>
      <c r="F38" s="275" t="s">
        <v>132</v>
      </c>
      <c r="G38" s="275" t="s">
        <v>764</v>
      </c>
      <c r="H38" s="275" t="s">
        <v>762</v>
      </c>
      <c r="I38" s="275" t="s">
        <v>860</v>
      </c>
      <c r="J38" s="276" t="s">
        <v>131</v>
      </c>
      <c r="K38" s="277">
        <v>6787.2</v>
      </c>
      <c r="L38" s="277">
        <v>9923.2999999999993</v>
      </c>
      <c r="M38" s="277">
        <v>10835.1</v>
      </c>
    </row>
    <row r="39" spans="1:13" ht="45.6" customHeight="1" x14ac:dyDescent="0.2">
      <c r="A39" s="274">
        <f t="shared" si="0"/>
        <v>25</v>
      </c>
      <c r="B39" s="275" t="s">
        <v>760</v>
      </c>
      <c r="C39" s="275" t="s">
        <v>838</v>
      </c>
      <c r="D39" s="275" t="s">
        <v>128</v>
      </c>
      <c r="E39" s="275" t="s">
        <v>764</v>
      </c>
      <c r="F39" s="275" t="s">
        <v>775</v>
      </c>
      <c r="G39" s="275" t="s">
        <v>764</v>
      </c>
      <c r="H39" s="275" t="s">
        <v>762</v>
      </c>
      <c r="I39" s="275" t="s">
        <v>860</v>
      </c>
      <c r="J39" s="276" t="s">
        <v>133</v>
      </c>
      <c r="K39" s="277">
        <f>K40</f>
        <v>4448.3999999999996</v>
      </c>
      <c r="L39" s="277">
        <f>L40</f>
        <v>6408.8</v>
      </c>
      <c r="M39" s="277">
        <f>M40</f>
        <v>7216.4</v>
      </c>
    </row>
    <row r="40" spans="1:13" ht="58.15" customHeight="1" x14ac:dyDescent="0.2">
      <c r="A40" s="274">
        <f t="shared" si="0"/>
        <v>26</v>
      </c>
      <c r="B40" s="275" t="s">
        <v>767</v>
      </c>
      <c r="C40" s="275" t="s">
        <v>838</v>
      </c>
      <c r="D40" s="275" t="s">
        <v>128</v>
      </c>
      <c r="E40" s="275" t="s">
        <v>764</v>
      </c>
      <c r="F40" s="275" t="s">
        <v>134</v>
      </c>
      <c r="G40" s="275" t="s">
        <v>764</v>
      </c>
      <c r="H40" s="275" t="s">
        <v>762</v>
      </c>
      <c r="I40" s="275" t="s">
        <v>860</v>
      </c>
      <c r="J40" s="276" t="s">
        <v>135</v>
      </c>
      <c r="K40" s="277">
        <v>4448.3999999999996</v>
      </c>
      <c r="L40" s="277">
        <v>6408.8</v>
      </c>
      <c r="M40" s="277">
        <v>7216.4</v>
      </c>
    </row>
    <row r="41" spans="1:13" ht="27.75" customHeight="1" x14ac:dyDescent="0.2">
      <c r="A41" s="274">
        <f t="shared" si="0"/>
        <v>27</v>
      </c>
      <c r="B41" s="275" t="s">
        <v>760</v>
      </c>
      <c r="C41" s="275" t="s">
        <v>838</v>
      </c>
      <c r="D41" s="275" t="s">
        <v>128</v>
      </c>
      <c r="E41" s="275" t="s">
        <v>771</v>
      </c>
      <c r="F41" s="275" t="s">
        <v>760</v>
      </c>
      <c r="G41" s="275" t="s">
        <v>771</v>
      </c>
      <c r="H41" s="275" t="s">
        <v>762</v>
      </c>
      <c r="I41" s="275" t="s">
        <v>860</v>
      </c>
      <c r="J41" s="276" t="s">
        <v>136</v>
      </c>
      <c r="K41" s="277">
        <f>SUM(K42:K43)</f>
        <v>4800</v>
      </c>
      <c r="L41" s="277">
        <f>SUM(L42:L43)</f>
        <v>1250</v>
      </c>
      <c r="M41" s="277">
        <f>SUM(M42:M43)</f>
        <v>15.1</v>
      </c>
    </row>
    <row r="42" spans="1:13" ht="27.75" customHeight="1" x14ac:dyDescent="0.2">
      <c r="A42" s="274">
        <f t="shared" si="0"/>
        <v>28</v>
      </c>
      <c r="B42" s="275" t="s">
        <v>767</v>
      </c>
      <c r="C42" s="275" t="s">
        <v>838</v>
      </c>
      <c r="D42" s="275" t="s">
        <v>128</v>
      </c>
      <c r="E42" s="275" t="s">
        <v>771</v>
      </c>
      <c r="F42" s="275" t="s">
        <v>768</v>
      </c>
      <c r="G42" s="275" t="s">
        <v>771</v>
      </c>
      <c r="H42" s="275" t="s">
        <v>762</v>
      </c>
      <c r="I42" s="275" t="s">
        <v>860</v>
      </c>
      <c r="J42" s="276" t="s">
        <v>136</v>
      </c>
      <c r="K42" s="277">
        <v>4780</v>
      </c>
      <c r="L42" s="277">
        <v>1230</v>
      </c>
      <c r="M42" s="277">
        <v>14.1</v>
      </c>
    </row>
    <row r="43" spans="1:13" ht="42.75" customHeight="1" x14ac:dyDescent="0.2">
      <c r="A43" s="274">
        <f t="shared" si="0"/>
        <v>29</v>
      </c>
      <c r="B43" s="275" t="s">
        <v>767</v>
      </c>
      <c r="C43" s="275" t="s">
        <v>838</v>
      </c>
      <c r="D43" s="275" t="s">
        <v>128</v>
      </c>
      <c r="E43" s="275" t="s">
        <v>771</v>
      </c>
      <c r="F43" s="275" t="s">
        <v>775</v>
      </c>
      <c r="G43" s="275" t="s">
        <v>771</v>
      </c>
      <c r="H43" s="275" t="s">
        <v>762</v>
      </c>
      <c r="I43" s="275" t="s">
        <v>860</v>
      </c>
      <c r="J43" s="276" t="s">
        <v>137</v>
      </c>
      <c r="K43" s="277">
        <v>20</v>
      </c>
      <c r="L43" s="277">
        <v>20</v>
      </c>
      <c r="M43" s="277">
        <v>1</v>
      </c>
    </row>
    <row r="44" spans="1:13" ht="15" customHeight="1" x14ac:dyDescent="0.2">
      <c r="A44" s="274">
        <f t="shared" si="0"/>
        <v>30</v>
      </c>
      <c r="B44" s="275" t="s">
        <v>760</v>
      </c>
      <c r="C44" s="275" t="s">
        <v>838</v>
      </c>
      <c r="D44" s="275" t="s">
        <v>128</v>
      </c>
      <c r="E44" s="275" t="s">
        <v>781</v>
      </c>
      <c r="F44" s="275" t="s">
        <v>760</v>
      </c>
      <c r="G44" s="275" t="s">
        <v>764</v>
      </c>
      <c r="H44" s="275" t="s">
        <v>762</v>
      </c>
      <c r="I44" s="275" t="s">
        <v>860</v>
      </c>
      <c r="J44" s="276" t="s">
        <v>138</v>
      </c>
      <c r="K44" s="277">
        <f>K45</f>
        <v>1032</v>
      </c>
      <c r="L44" s="277">
        <f>L45</f>
        <v>448</v>
      </c>
      <c r="M44" s="277">
        <f>M45</f>
        <v>450</v>
      </c>
    </row>
    <row r="45" spans="1:13" ht="27" customHeight="1" x14ac:dyDescent="0.2">
      <c r="A45" s="274">
        <f t="shared" si="0"/>
        <v>31</v>
      </c>
      <c r="B45" s="275" t="s">
        <v>767</v>
      </c>
      <c r="C45" s="275" t="s">
        <v>838</v>
      </c>
      <c r="D45" s="275" t="s">
        <v>128</v>
      </c>
      <c r="E45" s="275" t="s">
        <v>781</v>
      </c>
      <c r="F45" s="275" t="s">
        <v>768</v>
      </c>
      <c r="G45" s="275" t="s">
        <v>764</v>
      </c>
      <c r="H45" s="275" t="s">
        <v>762</v>
      </c>
      <c r="I45" s="275" t="s">
        <v>860</v>
      </c>
      <c r="J45" s="276" t="s">
        <v>138</v>
      </c>
      <c r="K45" s="277">
        <v>1032</v>
      </c>
      <c r="L45" s="277">
        <v>448</v>
      </c>
      <c r="M45" s="277">
        <v>450</v>
      </c>
    </row>
    <row r="46" spans="1:13" ht="27" customHeight="1" x14ac:dyDescent="0.2">
      <c r="A46" s="274">
        <f t="shared" si="0"/>
        <v>32</v>
      </c>
      <c r="B46" s="275" t="s">
        <v>760</v>
      </c>
      <c r="C46" s="275" t="s">
        <v>838</v>
      </c>
      <c r="D46" s="275" t="s">
        <v>128</v>
      </c>
      <c r="E46" s="275" t="s">
        <v>139</v>
      </c>
      <c r="F46" s="275" t="s">
        <v>760</v>
      </c>
      <c r="G46" s="275" t="s">
        <v>771</v>
      </c>
      <c r="H46" s="275" t="s">
        <v>762</v>
      </c>
      <c r="I46" s="275" t="s">
        <v>860</v>
      </c>
      <c r="J46" s="276" t="s">
        <v>140</v>
      </c>
      <c r="K46" s="277">
        <f>K47</f>
        <v>300</v>
      </c>
      <c r="L46" s="277">
        <f>L47</f>
        <v>205</v>
      </c>
      <c r="M46" s="277">
        <f>M47</f>
        <v>210</v>
      </c>
    </row>
    <row r="47" spans="1:13" ht="42.75" customHeight="1" x14ac:dyDescent="0.2">
      <c r="A47" s="274">
        <f t="shared" si="0"/>
        <v>33</v>
      </c>
      <c r="B47" s="275" t="s">
        <v>767</v>
      </c>
      <c r="C47" s="275" t="s">
        <v>838</v>
      </c>
      <c r="D47" s="275" t="s">
        <v>128</v>
      </c>
      <c r="E47" s="275" t="s">
        <v>139</v>
      </c>
      <c r="F47" s="275" t="s">
        <v>775</v>
      </c>
      <c r="G47" s="275" t="s">
        <v>771</v>
      </c>
      <c r="H47" s="275" t="s">
        <v>762</v>
      </c>
      <c r="I47" s="275" t="s">
        <v>860</v>
      </c>
      <c r="J47" s="276" t="s">
        <v>141</v>
      </c>
      <c r="K47" s="277">
        <v>300</v>
      </c>
      <c r="L47" s="277">
        <v>205</v>
      </c>
      <c r="M47" s="277">
        <v>210</v>
      </c>
    </row>
    <row r="48" spans="1:13" ht="15.75" customHeight="1" x14ac:dyDescent="0.2">
      <c r="A48" s="274">
        <f t="shared" si="0"/>
        <v>34</v>
      </c>
      <c r="B48" s="275" t="s">
        <v>760</v>
      </c>
      <c r="C48" s="275" t="s">
        <v>838</v>
      </c>
      <c r="D48" s="275" t="s">
        <v>142</v>
      </c>
      <c r="E48" s="275" t="s">
        <v>761</v>
      </c>
      <c r="F48" s="275" t="s">
        <v>760</v>
      </c>
      <c r="G48" s="275" t="s">
        <v>761</v>
      </c>
      <c r="H48" s="275" t="s">
        <v>762</v>
      </c>
      <c r="I48" s="275" t="s">
        <v>760</v>
      </c>
      <c r="J48" s="276" t="s">
        <v>143</v>
      </c>
      <c r="K48" s="277">
        <f t="shared" ref="K48:M49" si="2">K49</f>
        <v>2300</v>
      </c>
      <c r="L48" s="277">
        <f t="shared" si="2"/>
        <v>2380</v>
      </c>
      <c r="M48" s="277">
        <f t="shared" si="2"/>
        <v>2385</v>
      </c>
    </row>
    <row r="49" spans="1:13" ht="29.25" customHeight="1" x14ac:dyDescent="0.2">
      <c r="A49" s="274">
        <f t="shared" si="0"/>
        <v>35</v>
      </c>
      <c r="B49" s="275" t="s">
        <v>760</v>
      </c>
      <c r="C49" s="275" t="s">
        <v>838</v>
      </c>
      <c r="D49" s="275" t="s">
        <v>142</v>
      </c>
      <c r="E49" s="275" t="s">
        <v>781</v>
      </c>
      <c r="F49" s="275" t="s">
        <v>760</v>
      </c>
      <c r="G49" s="275" t="s">
        <v>764</v>
      </c>
      <c r="H49" s="275" t="s">
        <v>762</v>
      </c>
      <c r="I49" s="275" t="s">
        <v>860</v>
      </c>
      <c r="J49" s="276" t="s">
        <v>144</v>
      </c>
      <c r="K49" s="277">
        <f t="shared" si="2"/>
        <v>2300</v>
      </c>
      <c r="L49" s="277">
        <f t="shared" si="2"/>
        <v>2380</v>
      </c>
      <c r="M49" s="277">
        <f t="shared" si="2"/>
        <v>2385</v>
      </c>
    </row>
    <row r="50" spans="1:13" ht="47.25" customHeight="1" x14ac:dyDescent="0.2">
      <c r="A50" s="274">
        <f t="shared" si="0"/>
        <v>36</v>
      </c>
      <c r="B50" s="275" t="s">
        <v>767</v>
      </c>
      <c r="C50" s="275" t="s">
        <v>838</v>
      </c>
      <c r="D50" s="275" t="s">
        <v>142</v>
      </c>
      <c r="E50" s="275" t="s">
        <v>781</v>
      </c>
      <c r="F50" s="275" t="s">
        <v>768</v>
      </c>
      <c r="G50" s="275" t="s">
        <v>764</v>
      </c>
      <c r="H50" s="275" t="s">
        <v>762</v>
      </c>
      <c r="I50" s="275" t="s">
        <v>860</v>
      </c>
      <c r="J50" s="276" t="s">
        <v>145</v>
      </c>
      <c r="K50" s="277">
        <v>2300</v>
      </c>
      <c r="L50" s="277">
        <v>2380</v>
      </c>
      <c r="M50" s="277">
        <v>2385</v>
      </c>
    </row>
    <row r="51" spans="1:13" ht="41.25" customHeight="1" x14ac:dyDescent="0.2">
      <c r="A51" s="274">
        <f t="shared" si="0"/>
        <v>37</v>
      </c>
      <c r="B51" s="275" t="s">
        <v>760</v>
      </c>
      <c r="C51" s="275" t="s">
        <v>838</v>
      </c>
      <c r="D51" s="275" t="s">
        <v>146</v>
      </c>
      <c r="E51" s="275" t="s">
        <v>761</v>
      </c>
      <c r="F51" s="275" t="s">
        <v>760</v>
      </c>
      <c r="G51" s="275" t="s">
        <v>761</v>
      </c>
      <c r="H51" s="275" t="s">
        <v>762</v>
      </c>
      <c r="I51" s="275" t="s">
        <v>760</v>
      </c>
      <c r="J51" s="276" t="s">
        <v>147</v>
      </c>
      <c r="K51" s="277">
        <f>K52</f>
        <v>5500</v>
      </c>
      <c r="L51" s="277">
        <f>L52</f>
        <v>5500</v>
      </c>
      <c r="M51" s="277">
        <f>M52</f>
        <v>5500</v>
      </c>
    </row>
    <row r="52" spans="1:13" ht="80.25" customHeight="1" x14ac:dyDescent="0.2">
      <c r="A52" s="274">
        <f t="shared" si="0"/>
        <v>38</v>
      </c>
      <c r="B52" s="275" t="s">
        <v>760</v>
      </c>
      <c r="C52" s="275" t="s">
        <v>838</v>
      </c>
      <c r="D52" s="275" t="s">
        <v>146</v>
      </c>
      <c r="E52" s="275" t="s">
        <v>128</v>
      </c>
      <c r="F52" s="275" t="s">
        <v>760</v>
      </c>
      <c r="G52" s="275" t="s">
        <v>761</v>
      </c>
      <c r="H52" s="275" t="s">
        <v>762</v>
      </c>
      <c r="I52" s="275" t="s">
        <v>303</v>
      </c>
      <c r="J52" s="276" t="s">
        <v>148</v>
      </c>
      <c r="K52" s="277">
        <f>K53+K56+K58</f>
        <v>5500</v>
      </c>
      <c r="L52" s="277">
        <f>L53+L56+L58</f>
        <v>5500</v>
      </c>
      <c r="M52" s="277">
        <f>M53+M56+M58</f>
        <v>5500</v>
      </c>
    </row>
    <row r="53" spans="1:13" ht="54" customHeight="1" x14ac:dyDescent="0.2">
      <c r="A53" s="274">
        <f t="shared" si="0"/>
        <v>39</v>
      </c>
      <c r="B53" s="275" t="s">
        <v>663</v>
      </c>
      <c r="C53" s="275" t="s">
        <v>838</v>
      </c>
      <c r="D53" s="275" t="s">
        <v>146</v>
      </c>
      <c r="E53" s="275" t="s">
        <v>128</v>
      </c>
      <c r="F53" s="275" t="s">
        <v>768</v>
      </c>
      <c r="G53" s="275" t="s">
        <v>761</v>
      </c>
      <c r="H53" s="275" t="s">
        <v>762</v>
      </c>
      <c r="I53" s="275" t="s">
        <v>303</v>
      </c>
      <c r="J53" s="276" t="s">
        <v>149</v>
      </c>
      <c r="K53" s="277">
        <f>K54+K55</f>
        <v>3000</v>
      </c>
      <c r="L53" s="277">
        <f>L54+L55</f>
        <v>3000</v>
      </c>
      <c r="M53" s="277">
        <f>M54+M55</f>
        <v>3000</v>
      </c>
    </row>
    <row r="54" spans="1:13" ht="86.25" customHeight="1" x14ac:dyDescent="0.2">
      <c r="A54" s="274">
        <f t="shared" si="0"/>
        <v>40</v>
      </c>
      <c r="B54" s="275" t="s">
        <v>663</v>
      </c>
      <c r="C54" s="275" t="s">
        <v>838</v>
      </c>
      <c r="D54" s="275" t="s">
        <v>146</v>
      </c>
      <c r="E54" s="275" t="s">
        <v>128</v>
      </c>
      <c r="F54" s="275" t="s">
        <v>150</v>
      </c>
      <c r="G54" s="275" t="s">
        <v>128</v>
      </c>
      <c r="H54" s="275" t="s">
        <v>762</v>
      </c>
      <c r="I54" s="275" t="s">
        <v>303</v>
      </c>
      <c r="J54" s="276" t="s">
        <v>151</v>
      </c>
      <c r="K54" s="277">
        <v>2000</v>
      </c>
      <c r="L54" s="277">
        <v>2000</v>
      </c>
      <c r="M54" s="277">
        <v>2000</v>
      </c>
    </row>
    <row r="55" spans="1:13" ht="72.75" customHeight="1" x14ac:dyDescent="0.2">
      <c r="A55" s="274">
        <f t="shared" si="0"/>
        <v>41</v>
      </c>
      <c r="B55" s="275" t="s">
        <v>663</v>
      </c>
      <c r="C55" s="275" t="s">
        <v>838</v>
      </c>
      <c r="D55" s="275" t="s">
        <v>146</v>
      </c>
      <c r="E55" s="275" t="s">
        <v>128</v>
      </c>
      <c r="F55" s="275" t="s">
        <v>150</v>
      </c>
      <c r="G55" s="275" t="s">
        <v>152</v>
      </c>
      <c r="H55" s="275" t="s">
        <v>762</v>
      </c>
      <c r="I55" s="275" t="s">
        <v>303</v>
      </c>
      <c r="J55" s="276" t="s">
        <v>153</v>
      </c>
      <c r="K55" s="277">
        <v>1000</v>
      </c>
      <c r="L55" s="277">
        <v>1000</v>
      </c>
      <c r="M55" s="277">
        <v>1000</v>
      </c>
    </row>
    <row r="56" spans="1:13" ht="66" customHeight="1" x14ac:dyDescent="0.2">
      <c r="A56" s="274">
        <f t="shared" si="0"/>
        <v>42</v>
      </c>
      <c r="B56" s="275" t="s">
        <v>760</v>
      </c>
      <c r="C56" s="275" t="s">
        <v>838</v>
      </c>
      <c r="D56" s="275" t="s">
        <v>146</v>
      </c>
      <c r="E56" s="275" t="s">
        <v>128</v>
      </c>
      <c r="F56" s="275" t="s">
        <v>775</v>
      </c>
      <c r="G56" s="275" t="s">
        <v>761</v>
      </c>
      <c r="H56" s="275" t="s">
        <v>762</v>
      </c>
      <c r="I56" s="275" t="s">
        <v>303</v>
      </c>
      <c r="J56" s="276" t="s">
        <v>154</v>
      </c>
      <c r="K56" s="277">
        <f>K57</f>
        <v>1000</v>
      </c>
      <c r="L56" s="277">
        <f>L57</f>
        <v>1000</v>
      </c>
      <c r="M56" s="277">
        <f>M57</f>
        <v>1000</v>
      </c>
    </row>
    <row r="57" spans="1:13" ht="66.75" customHeight="1" x14ac:dyDescent="0.2">
      <c r="A57" s="274">
        <f t="shared" si="0"/>
        <v>43</v>
      </c>
      <c r="B57" s="275" t="s">
        <v>663</v>
      </c>
      <c r="C57" s="275" t="s">
        <v>838</v>
      </c>
      <c r="D57" s="275" t="s">
        <v>146</v>
      </c>
      <c r="E57" s="275" t="s">
        <v>128</v>
      </c>
      <c r="F57" s="275" t="s">
        <v>155</v>
      </c>
      <c r="G57" s="275" t="s">
        <v>128</v>
      </c>
      <c r="H57" s="275" t="s">
        <v>762</v>
      </c>
      <c r="I57" s="275" t="s">
        <v>303</v>
      </c>
      <c r="J57" s="276" t="s">
        <v>891</v>
      </c>
      <c r="K57" s="277">
        <v>1000</v>
      </c>
      <c r="L57" s="277">
        <v>1000</v>
      </c>
      <c r="M57" s="277">
        <v>1000</v>
      </c>
    </row>
    <row r="58" spans="1:13" ht="80.25" customHeight="1" x14ac:dyDescent="0.2">
      <c r="A58" s="274">
        <f t="shared" si="0"/>
        <v>44</v>
      </c>
      <c r="B58" s="275" t="s">
        <v>760</v>
      </c>
      <c r="C58" s="275" t="s">
        <v>838</v>
      </c>
      <c r="D58" s="275" t="s">
        <v>146</v>
      </c>
      <c r="E58" s="275" t="s">
        <v>128</v>
      </c>
      <c r="F58" s="275" t="s">
        <v>777</v>
      </c>
      <c r="G58" s="275" t="s">
        <v>761</v>
      </c>
      <c r="H58" s="275" t="s">
        <v>762</v>
      </c>
      <c r="I58" s="275" t="s">
        <v>303</v>
      </c>
      <c r="J58" s="276" t="s">
        <v>892</v>
      </c>
      <c r="K58" s="277">
        <f>K59</f>
        <v>1500</v>
      </c>
      <c r="L58" s="277">
        <f>L59</f>
        <v>1500</v>
      </c>
      <c r="M58" s="277">
        <f>M59</f>
        <v>1500</v>
      </c>
    </row>
    <row r="59" spans="1:13" ht="66.75" customHeight="1" x14ac:dyDescent="0.2">
      <c r="A59" s="274">
        <f t="shared" si="0"/>
        <v>45</v>
      </c>
      <c r="B59" s="275" t="s">
        <v>663</v>
      </c>
      <c r="C59" s="275" t="s">
        <v>838</v>
      </c>
      <c r="D59" s="275" t="s">
        <v>146</v>
      </c>
      <c r="E59" s="275" t="s">
        <v>128</v>
      </c>
      <c r="F59" s="275" t="s">
        <v>893</v>
      </c>
      <c r="G59" s="275" t="s">
        <v>128</v>
      </c>
      <c r="H59" s="275" t="s">
        <v>762</v>
      </c>
      <c r="I59" s="275" t="s">
        <v>303</v>
      </c>
      <c r="J59" s="276" t="s">
        <v>894</v>
      </c>
      <c r="K59" s="277">
        <v>1500</v>
      </c>
      <c r="L59" s="277">
        <v>1500</v>
      </c>
      <c r="M59" s="277">
        <v>1500</v>
      </c>
    </row>
    <row r="60" spans="1:13" ht="27.75" customHeight="1" x14ac:dyDescent="0.2">
      <c r="A60" s="274">
        <f t="shared" si="0"/>
        <v>46</v>
      </c>
      <c r="B60" s="275" t="s">
        <v>760</v>
      </c>
      <c r="C60" s="275" t="s">
        <v>838</v>
      </c>
      <c r="D60" s="275" t="s">
        <v>895</v>
      </c>
      <c r="E60" s="275" t="s">
        <v>761</v>
      </c>
      <c r="F60" s="275" t="s">
        <v>760</v>
      </c>
      <c r="G60" s="275" t="s">
        <v>761</v>
      </c>
      <c r="H60" s="275" t="s">
        <v>762</v>
      </c>
      <c r="I60" s="275" t="s">
        <v>760</v>
      </c>
      <c r="J60" s="276" t="s">
        <v>896</v>
      </c>
      <c r="K60" s="277">
        <f>K61</f>
        <v>550</v>
      </c>
      <c r="L60" s="277">
        <f>L61</f>
        <v>1110</v>
      </c>
      <c r="M60" s="277">
        <f>M61</f>
        <v>1115</v>
      </c>
    </row>
    <row r="61" spans="1:13" ht="14.25" customHeight="1" x14ac:dyDescent="0.2">
      <c r="A61" s="274">
        <f t="shared" si="0"/>
        <v>47</v>
      </c>
      <c r="B61" s="275" t="s">
        <v>760</v>
      </c>
      <c r="C61" s="275" t="s">
        <v>838</v>
      </c>
      <c r="D61" s="275" t="s">
        <v>895</v>
      </c>
      <c r="E61" s="275" t="s">
        <v>764</v>
      </c>
      <c r="F61" s="275" t="s">
        <v>760</v>
      </c>
      <c r="G61" s="275" t="s">
        <v>764</v>
      </c>
      <c r="H61" s="275" t="s">
        <v>762</v>
      </c>
      <c r="I61" s="275" t="s">
        <v>303</v>
      </c>
      <c r="J61" s="276" t="s">
        <v>897</v>
      </c>
      <c r="K61" s="277">
        <f>SUM(K62:K65)</f>
        <v>550</v>
      </c>
      <c r="L61" s="277">
        <f>SUM(L62:L64)</f>
        <v>1110</v>
      </c>
      <c r="M61" s="277">
        <f>SUM(M62:M64)</f>
        <v>1115</v>
      </c>
    </row>
    <row r="62" spans="1:13" ht="27" customHeight="1" x14ac:dyDescent="0.2">
      <c r="A62" s="274">
        <f t="shared" si="0"/>
        <v>48</v>
      </c>
      <c r="B62" s="275" t="s">
        <v>898</v>
      </c>
      <c r="C62" s="275" t="s">
        <v>838</v>
      </c>
      <c r="D62" s="275" t="s">
        <v>895</v>
      </c>
      <c r="E62" s="275" t="s">
        <v>764</v>
      </c>
      <c r="F62" s="275" t="s">
        <v>768</v>
      </c>
      <c r="G62" s="275" t="s">
        <v>764</v>
      </c>
      <c r="H62" s="275" t="s">
        <v>762</v>
      </c>
      <c r="I62" s="275" t="s">
        <v>303</v>
      </c>
      <c r="J62" s="276" t="s">
        <v>899</v>
      </c>
      <c r="K62" s="277">
        <v>179.5</v>
      </c>
      <c r="L62" s="277">
        <v>780</v>
      </c>
      <c r="M62" s="277">
        <v>780</v>
      </c>
    </row>
    <row r="63" spans="1:13" ht="14.25" customHeight="1" x14ac:dyDescent="0.2">
      <c r="A63" s="274">
        <f t="shared" si="0"/>
        <v>49</v>
      </c>
      <c r="B63" s="275" t="s">
        <v>898</v>
      </c>
      <c r="C63" s="275" t="s">
        <v>838</v>
      </c>
      <c r="D63" s="275" t="s">
        <v>895</v>
      </c>
      <c r="E63" s="275" t="s">
        <v>764</v>
      </c>
      <c r="F63" s="275" t="s">
        <v>777</v>
      </c>
      <c r="G63" s="275" t="s">
        <v>764</v>
      </c>
      <c r="H63" s="275" t="s">
        <v>762</v>
      </c>
      <c r="I63" s="275" t="s">
        <v>303</v>
      </c>
      <c r="J63" s="276" t="s">
        <v>900</v>
      </c>
      <c r="K63" s="277">
        <v>2</v>
      </c>
      <c r="L63" s="277">
        <v>20</v>
      </c>
      <c r="M63" s="277">
        <v>20</v>
      </c>
    </row>
    <row r="64" spans="1:13" ht="14.25" customHeight="1" x14ac:dyDescent="0.2">
      <c r="A64" s="274">
        <f t="shared" si="0"/>
        <v>50</v>
      </c>
      <c r="B64" s="275" t="s">
        <v>898</v>
      </c>
      <c r="C64" s="275" t="s">
        <v>838</v>
      </c>
      <c r="D64" s="275" t="s">
        <v>895</v>
      </c>
      <c r="E64" s="275" t="s">
        <v>764</v>
      </c>
      <c r="F64" s="275" t="s">
        <v>901</v>
      </c>
      <c r="G64" s="275" t="s">
        <v>764</v>
      </c>
      <c r="H64" s="275" t="s">
        <v>762</v>
      </c>
      <c r="I64" s="275" t="s">
        <v>303</v>
      </c>
      <c r="J64" s="276" t="s">
        <v>189</v>
      </c>
      <c r="K64" s="277">
        <v>250</v>
      </c>
      <c r="L64" s="277">
        <f>L65</f>
        <v>310</v>
      </c>
      <c r="M64" s="277">
        <f>M65</f>
        <v>315</v>
      </c>
    </row>
    <row r="65" spans="1:13" ht="14.25" customHeight="1" x14ac:dyDescent="0.2">
      <c r="A65" s="274">
        <f t="shared" si="0"/>
        <v>51</v>
      </c>
      <c r="B65" s="275" t="s">
        <v>898</v>
      </c>
      <c r="C65" s="275" t="s">
        <v>838</v>
      </c>
      <c r="D65" s="275" t="s">
        <v>895</v>
      </c>
      <c r="E65" s="275" t="s">
        <v>764</v>
      </c>
      <c r="F65" s="275" t="s">
        <v>188</v>
      </c>
      <c r="G65" s="275" t="s">
        <v>764</v>
      </c>
      <c r="H65" s="275" t="s">
        <v>762</v>
      </c>
      <c r="I65" s="275" t="s">
        <v>303</v>
      </c>
      <c r="J65" s="276" t="s">
        <v>190</v>
      </c>
      <c r="K65" s="277">
        <v>118.5</v>
      </c>
      <c r="L65" s="277">
        <v>310</v>
      </c>
      <c r="M65" s="277">
        <v>315</v>
      </c>
    </row>
    <row r="66" spans="1:13" ht="28.5" customHeight="1" x14ac:dyDescent="0.2">
      <c r="A66" s="274">
        <f t="shared" si="0"/>
        <v>52</v>
      </c>
      <c r="B66" s="275" t="s">
        <v>760</v>
      </c>
      <c r="C66" s="275" t="s">
        <v>838</v>
      </c>
      <c r="D66" s="275" t="s">
        <v>152</v>
      </c>
      <c r="E66" s="275" t="s">
        <v>761</v>
      </c>
      <c r="F66" s="275" t="s">
        <v>760</v>
      </c>
      <c r="G66" s="275" t="s">
        <v>761</v>
      </c>
      <c r="H66" s="275" t="s">
        <v>762</v>
      </c>
      <c r="I66" s="275" t="s">
        <v>760</v>
      </c>
      <c r="J66" s="276" t="s">
        <v>902</v>
      </c>
      <c r="K66" s="277">
        <f>K67+K69</f>
        <v>3400</v>
      </c>
      <c r="L66" s="277">
        <f>L67+L69</f>
        <v>5510</v>
      </c>
      <c r="M66" s="277">
        <f>M67+M69</f>
        <v>5565</v>
      </c>
    </row>
    <row r="67" spans="1:13" ht="15" customHeight="1" x14ac:dyDescent="0.2">
      <c r="A67" s="274">
        <f t="shared" si="0"/>
        <v>53</v>
      </c>
      <c r="B67" s="275" t="s">
        <v>760</v>
      </c>
      <c r="C67" s="275" t="s">
        <v>838</v>
      </c>
      <c r="D67" s="275" t="s">
        <v>152</v>
      </c>
      <c r="E67" s="275" t="s">
        <v>764</v>
      </c>
      <c r="F67" s="275" t="s">
        <v>760</v>
      </c>
      <c r="G67" s="275" t="s">
        <v>761</v>
      </c>
      <c r="H67" s="275" t="s">
        <v>762</v>
      </c>
      <c r="I67" s="275" t="s">
        <v>903</v>
      </c>
      <c r="J67" s="276" t="s">
        <v>904</v>
      </c>
      <c r="K67" s="277">
        <f>K68</f>
        <v>2300</v>
      </c>
      <c r="L67" s="277">
        <f>L68</f>
        <v>4360</v>
      </c>
      <c r="M67" s="277">
        <f>M68</f>
        <v>4365</v>
      </c>
    </row>
    <row r="68" spans="1:13" ht="34.5" customHeight="1" x14ac:dyDescent="0.2">
      <c r="A68" s="274">
        <f t="shared" si="0"/>
        <v>54</v>
      </c>
      <c r="B68" s="275" t="s">
        <v>807</v>
      </c>
      <c r="C68" s="275" t="s">
        <v>838</v>
      </c>
      <c r="D68" s="275" t="s">
        <v>152</v>
      </c>
      <c r="E68" s="275" t="s">
        <v>764</v>
      </c>
      <c r="F68" s="275" t="s">
        <v>905</v>
      </c>
      <c r="G68" s="275" t="s">
        <v>128</v>
      </c>
      <c r="H68" s="275" t="s">
        <v>762</v>
      </c>
      <c r="I68" s="275" t="s">
        <v>903</v>
      </c>
      <c r="J68" s="276" t="s">
        <v>906</v>
      </c>
      <c r="K68" s="277">
        <v>2300</v>
      </c>
      <c r="L68" s="277">
        <v>4360</v>
      </c>
      <c r="M68" s="277">
        <v>4365</v>
      </c>
    </row>
    <row r="69" spans="1:13" ht="15" customHeight="1" x14ac:dyDescent="0.2">
      <c r="A69" s="274">
        <f t="shared" si="0"/>
        <v>55</v>
      </c>
      <c r="B69" s="275" t="s">
        <v>760</v>
      </c>
      <c r="C69" s="275" t="s">
        <v>838</v>
      </c>
      <c r="D69" s="275" t="s">
        <v>152</v>
      </c>
      <c r="E69" s="275" t="s">
        <v>771</v>
      </c>
      <c r="F69" s="275" t="s">
        <v>760</v>
      </c>
      <c r="G69" s="275" t="s">
        <v>761</v>
      </c>
      <c r="H69" s="275" t="s">
        <v>762</v>
      </c>
      <c r="I69" s="275" t="s">
        <v>903</v>
      </c>
      <c r="J69" s="276" t="s">
        <v>907</v>
      </c>
      <c r="K69" s="277">
        <f>K70</f>
        <v>1100</v>
      </c>
      <c r="L69" s="277">
        <f>L70</f>
        <v>1150</v>
      </c>
      <c r="M69" s="277">
        <f>M70</f>
        <v>1200</v>
      </c>
    </row>
    <row r="70" spans="1:13" ht="39.75" customHeight="1" x14ac:dyDescent="0.2">
      <c r="A70" s="274">
        <f t="shared" si="0"/>
        <v>56</v>
      </c>
      <c r="B70" s="275" t="s">
        <v>760</v>
      </c>
      <c r="C70" s="275" t="s">
        <v>838</v>
      </c>
      <c r="D70" s="275" t="s">
        <v>152</v>
      </c>
      <c r="E70" s="275" t="s">
        <v>771</v>
      </c>
      <c r="F70" s="275" t="s">
        <v>908</v>
      </c>
      <c r="G70" s="275" t="s">
        <v>128</v>
      </c>
      <c r="H70" s="275" t="s">
        <v>762</v>
      </c>
      <c r="I70" s="275" t="s">
        <v>903</v>
      </c>
      <c r="J70" s="276" t="s">
        <v>909</v>
      </c>
      <c r="K70" s="277">
        <v>1100</v>
      </c>
      <c r="L70" s="277">
        <v>1150</v>
      </c>
      <c r="M70" s="277">
        <v>1200</v>
      </c>
    </row>
    <row r="71" spans="1:13" ht="28.5" customHeight="1" x14ac:dyDescent="0.2">
      <c r="A71" s="274">
        <f t="shared" si="0"/>
        <v>57</v>
      </c>
      <c r="B71" s="275" t="s">
        <v>760</v>
      </c>
      <c r="C71" s="275" t="s">
        <v>838</v>
      </c>
      <c r="D71" s="275" t="s">
        <v>910</v>
      </c>
      <c r="E71" s="275" t="s">
        <v>761</v>
      </c>
      <c r="F71" s="275" t="s">
        <v>760</v>
      </c>
      <c r="G71" s="275" t="s">
        <v>761</v>
      </c>
      <c r="H71" s="275" t="s">
        <v>762</v>
      </c>
      <c r="I71" s="275" t="s">
        <v>760</v>
      </c>
      <c r="J71" s="276" t="s">
        <v>911</v>
      </c>
      <c r="K71" s="277">
        <f>K72+K75</f>
        <v>830</v>
      </c>
      <c r="L71" s="277">
        <f>L72+L75</f>
        <v>770</v>
      </c>
      <c r="M71" s="277">
        <f>M72+M75</f>
        <v>770</v>
      </c>
    </row>
    <row r="72" spans="1:13" ht="67.5" customHeight="1" x14ac:dyDescent="0.2">
      <c r="A72" s="274">
        <f t="shared" si="0"/>
        <v>58</v>
      </c>
      <c r="B72" s="275" t="s">
        <v>760</v>
      </c>
      <c r="C72" s="275" t="s">
        <v>838</v>
      </c>
      <c r="D72" s="275" t="s">
        <v>910</v>
      </c>
      <c r="E72" s="275" t="s">
        <v>771</v>
      </c>
      <c r="F72" s="275" t="s">
        <v>760</v>
      </c>
      <c r="G72" s="275" t="s">
        <v>761</v>
      </c>
      <c r="H72" s="275" t="s">
        <v>762</v>
      </c>
      <c r="I72" s="275" t="s">
        <v>760</v>
      </c>
      <c r="J72" s="276" t="s">
        <v>912</v>
      </c>
      <c r="K72" s="277">
        <f>K74</f>
        <v>50</v>
      </c>
      <c r="L72" s="277">
        <f>L74</f>
        <v>50</v>
      </c>
      <c r="M72" s="277">
        <f>M74</f>
        <v>50</v>
      </c>
    </row>
    <row r="73" spans="1:13" ht="81.599999999999994" customHeight="1" x14ac:dyDescent="0.2">
      <c r="A73" s="274">
        <f t="shared" si="0"/>
        <v>59</v>
      </c>
      <c r="B73" s="275" t="s">
        <v>760</v>
      </c>
      <c r="C73" s="275" t="s">
        <v>838</v>
      </c>
      <c r="D73" s="275" t="s">
        <v>910</v>
      </c>
      <c r="E73" s="275" t="s">
        <v>771</v>
      </c>
      <c r="F73" s="275" t="s">
        <v>913</v>
      </c>
      <c r="G73" s="275" t="s">
        <v>128</v>
      </c>
      <c r="H73" s="275" t="s">
        <v>762</v>
      </c>
      <c r="I73" s="275" t="s">
        <v>801</v>
      </c>
      <c r="J73" s="276" t="s">
        <v>914</v>
      </c>
      <c r="K73" s="277">
        <f>K74</f>
        <v>50</v>
      </c>
      <c r="L73" s="277">
        <f>L74</f>
        <v>50</v>
      </c>
      <c r="M73" s="277">
        <f>M74</f>
        <v>50</v>
      </c>
    </row>
    <row r="74" spans="1:13" ht="81.75" customHeight="1" x14ac:dyDescent="0.2">
      <c r="A74" s="274">
        <f t="shared" si="0"/>
        <v>60</v>
      </c>
      <c r="B74" s="275" t="s">
        <v>663</v>
      </c>
      <c r="C74" s="275" t="s">
        <v>838</v>
      </c>
      <c r="D74" s="275" t="s">
        <v>910</v>
      </c>
      <c r="E74" s="275" t="s">
        <v>771</v>
      </c>
      <c r="F74" s="275" t="s">
        <v>915</v>
      </c>
      <c r="G74" s="275" t="s">
        <v>128</v>
      </c>
      <c r="H74" s="275" t="s">
        <v>762</v>
      </c>
      <c r="I74" s="275" t="s">
        <v>801</v>
      </c>
      <c r="J74" s="276" t="s">
        <v>916</v>
      </c>
      <c r="K74" s="277">
        <v>50</v>
      </c>
      <c r="L74" s="277">
        <v>50</v>
      </c>
      <c r="M74" s="277">
        <v>50</v>
      </c>
    </row>
    <row r="75" spans="1:13" ht="35.25" customHeight="1" x14ac:dyDescent="0.2">
      <c r="A75" s="274">
        <f t="shared" si="0"/>
        <v>61</v>
      </c>
      <c r="B75" s="275" t="s">
        <v>760</v>
      </c>
      <c r="C75" s="275" t="s">
        <v>838</v>
      </c>
      <c r="D75" s="275" t="s">
        <v>910</v>
      </c>
      <c r="E75" s="275" t="s">
        <v>917</v>
      </c>
      <c r="F75" s="275" t="s">
        <v>760</v>
      </c>
      <c r="G75" s="275" t="s">
        <v>761</v>
      </c>
      <c r="H75" s="275" t="s">
        <v>762</v>
      </c>
      <c r="I75" s="275" t="s">
        <v>918</v>
      </c>
      <c r="J75" s="276" t="s">
        <v>919</v>
      </c>
      <c r="K75" s="277">
        <f>K76+K79</f>
        <v>780</v>
      </c>
      <c r="L75" s="277">
        <f>L76+L79</f>
        <v>720</v>
      </c>
      <c r="M75" s="277">
        <f>M76+M79</f>
        <v>720</v>
      </c>
    </row>
    <row r="76" spans="1:13" ht="42" customHeight="1" x14ac:dyDescent="0.2">
      <c r="A76" s="274">
        <f t="shared" si="0"/>
        <v>62</v>
      </c>
      <c r="B76" s="275" t="s">
        <v>760</v>
      </c>
      <c r="C76" s="275" t="s">
        <v>838</v>
      </c>
      <c r="D76" s="275" t="s">
        <v>910</v>
      </c>
      <c r="E76" s="275" t="s">
        <v>917</v>
      </c>
      <c r="F76" s="275" t="s">
        <v>768</v>
      </c>
      <c r="G76" s="275" t="s">
        <v>761</v>
      </c>
      <c r="H76" s="275" t="s">
        <v>762</v>
      </c>
      <c r="I76" s="275" t="s">
        <v>918</v>
      </c>
      <c r="J76" s="276" t="s">
        <v>920</v>
      </c>
      <c r="K76" s="277">
        <f>K77+K78</f>
        <v>700</v>
      </c>
      <c r="L76" s="277">
        <f>L77+L78</f>
        <v>700</v>
      </c>
      <c r="M76" s="277">
        <f>M77+M78</f>
        <v>700</v>
      </c>
    </row>
    <row r="77" spans="1:13" ht="63.75" customHeight="1" x14ac:dyDescent="0.2">
      <c r="A77" s="274">
        <f t="shared" si="0"/>
        <v>63</v>
      </c>
      <c r="B77" s="275" t="s">
        <v>663</v>
      </c>
      <c r="C77" s="275" t="s">
        <v>838</v>
      </c>
      <c r="D77" s="275" t="s">
        <v>910</v>
      </c>
      <c r="E77" s="275" t="s">
        <v>917</v>
      </c>
      <c r="F77" s="275" t="s">
        <v>150</v>
      </c>
      <c r="G77" s="275" t="s">
        <v>128</v>
      </c>
      <c r="H77" s="275" t="s">
        <v>762</v>
      </c>
      <c r="I77" s="275" t="s">
        <v>918</v>
      </c>
      <c r="J77" s="276" t="s">
        <v>921</v>
      </c>
      <c r="K77" s="277">
        <v>400</v>
      </c>
      <c r="L77" s="277">
        <v>400</v>
      </c>
      <c r="M77" s="277">
        <v>400</v>
      </c>
    </row>
    <row r="78" spans="1:13" ht="45" customHeight="1" x14ac:dyDescent="0.2">
      <c r="A78" s="274">
        <f t="shared" si="0"/>
        <v>64</v>
      </c>
      <c r="B78" s="275" t="s">
        <v>663</v>
      </c>
      <c r="C78" s="275" t="s">
        <v>838</v>
      </c>
      <c r="D78" s="275" t="s">
        <v>910</v>
      </c>
      <c r="E78" s="275" t="s">
        <v>917</v>
      </c>
      <c r="F78" s="275" t="s">
        <v>150</v>
      </c>
      <c r="G78" s="275" t="s">
        <v>152</v>
      </c>
      <c r="H78" s="275" t="s">
        <v>762</v>
      </c>
      <c r="I78" s="275" t="s">
        <v>918</v>
      </c>
      <c r="J78" s="276" t="s">
        <v>922</v>
      </c>
      <c r="K78" s="277">
        <v>300</v>
      </c>
      <c r="L78" s="277">
        <v>300</v>
      </c>
      <c r="M78" s="277">
        <v>300</v>
      </c>
    </row>
    <row r="79" spans="1:13" ht="66.75" customHeight="1" x14ac:dyDescent="0.2">
      <c r="A79" s="274">
        <f t="shared" si="0"/>
        <v>65</v>
      </c>
      <c r="B79" s="275" t="s">
        <v>760</v>
      </c>
      <c r="C79" s="275" t="s">
        <v>838</v>
      </c>
      <c r="D79" s="275" t="s">
        <v>910</v>
      </c>
      <c r="E79" s="275" t="s">
        <v>917</v>
      </c>
      <c r="F79" s="275" t="s">
        <v>300</v>
      </c>
      <c r="G79" s="275" t="s">
        <v>761</v>
      </c>
      <c r="H79" s="275" t="s">
        <v>762</v>
      </c>
      <c r="I79" s="275" t="s">
        <v>918</v>
      </c>
      <c r="J79" s="276" t="s">
        <v>923</v>
      </c>
      <c r="K79" s="277">
        <f>K81+K82</f>
        <v>80</v>
      </c>
      <c r="L79" s="277">
        <f>L81+L82</f>
        <v>20</v>
      </c>
      <c r="M79" s="277">
        <f>M81+M82</f>
        <v>20</v>
      </c>
    </row>
    <row r="80" spans="1:13" ht="66.75" customHeight="1" x14ac:dyDescent="0.2">
      <c r="A80" s="274">
        <f t="shared" ref="A80:A107" si="3">A79+1</f>
        <v>66</v>
      </c>
      <c r="B80" s="275" t="s">
        <v>760</v>
      </c>
      <c r="C80" s="275" t="s">
        <v>838</v>
      </c>
      <c r="D80" s="275" t="s">
        <v>910</v>
      </c>
      <c r="E80" s="275" t="s">
        <v>917</v>
      </c>
      <c r="F80" s="275" t="s">
        <v>665</v>
      </c>
      <c r="G80" s="275" t="s">
        <v>761</v>
      </c>
      <c r="H80" s="275" t="s">
        <v>762</v>
      </c>
      <c r="I80" s="275" t="s">
        <v>918</v>
      </c>
      <c r="J80" s="276" t="s">
        <v>924</v>
      </c>
      <c r="K80" s="277">
        <f>K81+K82</f>
        <v>80</v>
      </c>
      <c r="L80" s="277">
        <f>L81+L82</f>
        <v>20</v>
      </c>
      <c r="M80" s="277">
        <f>M81+M82</f>
        <v>20</v>
      </c>
    </row>
    <row r="81" spans="1:13" ht="81" customHeight="1" x14ac:dyDescent="0.2">
      <c r="A81" s="274">
        <f t="shared" si="3"/>
        <v>67</v>
      </c>
      <c r="B81" s="275" t="s">
        <v>663</v>
      </c>
      <c r="C81" s="275" t="s">
        <v>838</v>
      </c>
      <c r="D81" s="275" t="s">
        <v>910</v>
      </c>
      <c r="E81" s="275" t="s">
        <v>917</v>
      </c>
      <c r="F81" s="275" t="s">
        <v>925</v>
      </c>
      <c r="G81" s="275" t="s">
        <v>128</v>
      </c>
      <c r="H81" s="275" t="s">
        <v>762</v>
      </c>
      <c r="I81" s="275" t="s">
        <v>918</v>
      </c>
      <c r="J81" s="276" t="s">
        <v>926</v>
      </c>
      <c r="K81" s="277">
        <v>50</v>
      </c>
      <c r="L81" s="277">
        <v>10</v>
      </c>
      <c r="M81" s="277">
        <v>10</v>
      </c>
    </row>
    <row r="82" spans="1:13" ht="80.25" customHeight="1" x14ac:dyDescent="0.2">
      <c r="A82" s="274">
        <f t="shared" si="3"/>
        <v>68</v>
      </c>
      <c r="B82" s="275" t="s">
        <v>663</v>
      </c>
      <c r="C82" s="275" t="s">
        <v>838</v>
      </c>
      <c r="D82" s="275" t="s">
        <v>910</v>
      </c>
      <c r="E82" s="275" t="s">
        <v>917</v>
      </c>
      <c r="F82" s="275" t="s">
        <v>925</v>
      </c>
      <c r="G82" s="275" t="s">
        <v>152</v>
      </c>
      <c r="H82" s="275" t="s">
        <v>762</v>
      </c>
      <c r="I82" s="275" t="s">
        <v>918</v>
      </c>
      <c r="J82" s="276" t="s">
        <v>328</v>
      </c>
      <c r="K82" s="277">
        <v>30</v>
      </c>
      <c r="L82" s="277">
        <v>10</v>
      </c>
      <c r="M82" s="277">
        <v>10</v>
      </c>
    </row>
    <row r="83" spans="1:13" ht="15.75" customHeight="1" x14ac:dyDescent="0.2">
      <c r="A83" s="274">
        <f t="shared" si="3"/>
        <v>69</v>
      </c>
      <c r="B83" s="275" t="s">
        <v>760</v>
      </c>
      <c r="C83" s="275" t="s">
        <v>838</v>
      </c>
      <c r="D83" s="275" t="s">
        <v>329</v>
      </c>
      <c r="E83" s="275" t="s">
        <v>761</v>
      </c>
      <c r="F83" s="275" t="s">
        <v>760</v>
      </c>
      <c r="G83" s="275" t="s">
        <v>761</v>
      </c>
      <c r="H83" s="275" t="s">
        <v>762</v>
      </c>
      <c r="I83" s="275" t="s">
        <v>760</v>
      </c>
      <c r="J83" s="276" t="s">
        <v>330</v>
      </c>
      <c r="K83" s="277">
        <f xml:space="preserve"> K84+K99</f>
        <v>440</v>
      </c>
      <c r="L83" s="277">
        <f xml:space="preserve"> L84+L99</f>
        <v>875</v>
      </c>
      <c r="M83" s="277">
        <f xml:space="preserve"> M84+M99</f>
        <v>890</v>
      </c>
    </row>
    <row r="84" spans="1:13" ht="31.5" customHeight="1" x14ac:dyDescent="0.2">
      <c r="A84" s="274">
        <f t="shared" si="3"/>
        <v>70</v>
      </c>
      <c r="B84" s="275" t="s">
        <v>760</v>
      </c>
      <c r="C84" s="275" t="s">
        <v>838</v>
      </c>
      <c r="D84" s="275" t="s">
        <v>329</v>
      </c>
      <c r="E84" s="275" t="s">
        <v>764</v>
      </c>
      <c r="F84" s="275" t="s">
        <v>760</v>
      </c>
      <c r="G84" s="275" t="s">
        <v>764</v>
      </c>
      <c r="H84" s="275" t="s">
        <v>762</v>
      </c>
      <c r="I84" s="275" t="s">
        <v>331</v>
      </c>
      <c r="J84" s="276" t="s">
        <v>332</v>
      </c>
      <c r="K84" s="277">
        <f>K85+K87+K89+K91+K93+K95+K97</f>
        <v>310</v>
      </c>
      <c r="L84" s="277">
        <f>L85+L87+L89+L91+L93+L95+L97</f>
        <v>743</v>
      </c>
      <c r="M84" s="277">
        <f>M85+M87+M89+M91+M93+M95+M97</f>
        <v>758</v>
      </c>
    </row>
    <row r="85" spans="1:13" ht="54.75" customHeight="1" x14ac:dyDescent="0.2">
      <c r="A85" s="274">
        <f t="shared" si="3"/>
        <v>71</v>
      </c>
      <c r="B85" s="275" t="s">
        <v>760</v>
      </c>
      <c r="C85" s="275" t="s">
        <v>838</v>
      </c>
      <c r="D85" s="275" t="s">
        <v>329</v>
      </c>
      <c r="E85" s="275" t="s">
        <v>764</v>
      </c>
      <c r="F85" s="275" t="s">
        <v>913</v>
      </c>
      <c r="G85" s="275" t="s">
        <v>764</v>
      </c>
      <c r="H85" s="275" t="s">
        <v>762</v>
      </c>
      <c r="I85" s="275" t="s">
        <v>331</v>
      </c>
      <c r="J85" s="276" t="s">
        <v>333</v>
      </c>
      <c r="K85" s="277">
        <f>K86</f>
        <v>50</v>
      </c>
      <c r="L85" s="277">
        <f>L86</f>
        <v>52</v>
      </c>
      <c r="M85" s="277">
        <f>M86</f>
        <v>53</v>
      </c>
    </row>
    <row r="86" spans="1:13" ht="67.5" customHeight="1" x14ac:dyDescent="0.2">
      <c r="A86" s="274">
        <f t="shared" si="3"/>
        <v>72</v>
      </c>
      <c r="B86" s="275" t="s">
        <v>760</v>
      </c>
      <c r="C86" s="275" t="s">
        <v>838</v>
      </c>
      <c r="D86" s="275" t="s">
        <v>329</v>
      </c>
      <c r="E86" s="275" t="s">
        <v>764</v>
      </c>
      <c r="F86" s="275" t="s">
        <v>915</v>
      </c>
      <c r="G86" s="275" t="s">
        <v>764</v>
      </c>
      <c r="H86" s="275" t="s">
        <v>762</v>
      </c>
      <c r="I86" s="275" t="s">
        <v>331</v>
      </c>
      <c r="J86" s="276" t="s">
        <v>334</v>
      </c>
      <c r="K86" s="277">
        <v>50</v>
      </c>
      <c r="L86" s="277">
        <v>52</v>
      </c>
      <c r="M86" s="277">
        <v>53</v>
      </c>
    </row>
    <row r="87" spans="1:13" ht="67.5" customHeight="1" x14ac:dyDescent="0.2">
      <c r="A87" s="274">
        <f t="shared" si="3"/>
        <v>73</v>
      </c>
      <c r="B87" s="275" t="s">
        <v>760</v>
      </c>
      <c r="C87" s="275" t="s">
        <v>838</v>
      </c>
      <c r="D87" s="275" t="s">
        <v>329</v>
      </c>
      <c r="E87" s="275" t="s">
        <v>764</v>
      </c>
      <c r="F87" s="275" t="s">
        <v>335</v>
      </c>
      <c r="G87" s="275" t="s">
        <v>764</v>
      </c>
      <c r="H87" s="275" t="s">
        <v>762</v>
      </c>
      <c r="I87" s="275" t="s">
        <v>331</v>
      </c>
      <c r="J87" s="276" t="s">
        <v>336</v>
      </c>
      <c r="K87" s="277">
        <f>K88</f>
        <v>75</v>
      </c>
      <c r="L87" s="277">
        <f>L88</f>
        <v>77</v>
      </c>
      <c r="M87" s="277">
        <f>M88</f>
        <v>78</v>
      </c>
    </row>
    <row r="88" spans="1:13" ht="95.45" customHeight="1" x14ac:dyDescent="0.2">
      <c r="A88" s="274">
        <f t="shared" si="3"/>
        <v>74</v>
      </c>
      <c r="B88" s="275" t="s">
        <v>760</v>
      </c>
      <c r="C88" s="275" t="s">
        <v>838</v>
      </c>
      <c r="D88" s="275" t="s">
        <v>329</v>
      </c>
      <c r="E88" s="275" t="s">
        <v>764</v>
      </c>
      <c r="F88" s="275" t="s">
        <v>337</v>
      </c>
      <c r="G88" s="275" t="s">
        <v>764</v>
      </c>
      <c r="H88" s="275" t="s">
        <v>762</v>
      </c>
      <c r="I88" s="275" t="s">
        <v>331</v>
      </c>
      <c r="J88" s="276" t="s">
        <v>338</v>
      </c>
      <c r="K88" s="277">
        <v>75</v>
      </c>
      <c r="L88" s="277">
        <v>77</v>
      </c>
      <c r="M88" s="277">
        <v>78</v>
      </c>
    </row>
    <row r="89" spans="1:13" ht="54.6" customHeight="1" x14ac:dyDescent="0.2">
      <c r="A89" s="274">
        <f t="shared" si="3"/>
        <v>75</v>
      </c>
      <c r="B89" s="275" t="s">
        <v>760</v>
      </c>
      <c r="C89" s="275" t="s">
        <v>838</v>
      </c>
      <c r="D89" s="275" t="s">
        <v>329</v>
      </c>
      <c r="E89" s="275" t="s">
        <v>764</v>
      </c>
      <c r="F89" s="275" t="s">
        <v>339</v>
      </c>
      <c r="G89" s="275" t="s">
        <v>764</v>
      </c>
      <c r="H89" s="275" t="s">
        <v>762</v>
      </c>
      <c r="I89" s="275" t="s">
        <v>331</v>
      </c>
      <c r="J89" s="276" t="s">
        <v>340</v>
      </c>
      <c r="K89" s="277">
        <f>K90</f>
        <v>10</v>
      </c>
      <c r="L89" s="277">
        <f>L90</f>
        <v>105</v>
      </c>
      <c r="M89" s="277">
        <f>M90</f>
        <v>106</v>
      </c>
    </row>
    <row r="90" spans="1:13" ht="67.5" customHeight="1" x14ac:dyDescent="0.2">
      <c r="A90" s="274">
        <f t="shared" si="3"/>
        <v>76</v>
      </c>
      <c r="B90" s="275" t="s">
        <v>760</v>
      </c>
      <c r="C90" s="275" t="s">
        <v>838</v>
      </c>
      <c r="D90" s="275" t="s">
        <v>329</v>
      </c>
      <c r="E90" s="275" t="s">
        <v>764</v>
      </c>
      <c r="F90" s="275" t="s">
        <v>341</v>
      </c>
      <c r="G90" s="275" t="s">
        <v>764</v>
      </c>
      <c r="H90" s="275" t="s">
        <v>762</v>
      </c>
      <c r="I90" s="275" t="s">
        <v>331</v>
      </c>
      <c r="J90" s="276" t="s">
        <v>342</v>
      </c>
      <c r="K90" s="277">
        <v>10</v>
      </c>
      <c r="L90" s="277">
        <v>105</v>
      </c>
      <c r="M90" s="277">
        <v>106</v>
      </c>
    </row>
    <row r="91" spans="1:13" ht="67.5" customHeight="1" x14ac:dyDescent="0.2">
      <c r="A91" s="274">
        <f t="shared" si="3"/>
        <v>77</v>
      </c>
      <c r="B91" s="275" t="s">
        <v>760</v>
      </c>
      <c r="C91" s="275" t="s">
        <v>838</v>
      </c>
      <c r="D91" s="275" t="s">
        <v>329</v>
      </c>
      <c r="E91" s="275" t="s">
        <v>764</v>
      </c>
      <c r="F91" s="275" t="s">
        <v>343</v>
      </c>
      <c r="G91" s="275" t="s">
        <v>764</v>
      </c>
      <c r="H91" s="275" t="s">
        <v>762</v>
      </c>
      <c r="I91" s="275" t="s">
        <v>331</v>
      </c>
      <c r="J91" s="276" t="s">
        <v>344</v>
      </c>
      <c r="K91" s="277">
        <f>K92</f>
        <v>45</v>
      </c>
      <c r="L91" s="277">
        <f>L92</f>
        <v>250</v>
      </c>
      <c r="M91" s="277">
        <f>M92</f>
        <v>252</v>
      </c>
    </row>
    <row r="92" spans="1:13" ht="84" customHeight="1" x14ac:dyDescent="0.2">
      <c r="A92" s="274">
        <f t="shared" si="3"/>
        <v>78</v>
      </c>
      <c r="B92" s="275" t="s">
        <v>760</v>
      </c>
      <c r="C92" s="275" t="s">
        <v>838</v>
      </c>
      <c r="D92" s="275" t="s">
        <v>329</v>
      </c>
      <c r="E92" s="275" t="s">
        <v>764</v>
      </c>
      <c r="F92" s="275" t="s">
        <v>345</v>
      </c>
      <c r="G92" s="275" t="s">
        <v>764</v>
      </c>
      <c r="H92" s="275" t="s">
        <v>762</v>
      </c>
      <c r="I92" s="275" t="s">
        <v>331</v>
      </c>
      <c r="J92" s="276" t="s">
        <v>346</v>
      </c>
      <c r="K92" s="277">
        <v>45</v>
      </c>
      <c r="L92" s="277">
        <v>250</v>
      </c>
      <c r="M92" s="277">
        <v>252</v>
      </c>
    </row>
    <row r="93" spans="1:13" ht="67.5" customHeight="1" x14ac:dyDescent="0.2">
      <c r="A93" s="274">
        <f t="shared" si="3"/>
        <v>79</v>
      </c>
      <c r="B93" s="275" t="s">
        <v>760</v>
      </c>
      <c r="C93" s="275" t="s">
        <v>838</v>
      </c>
      <c r="D93" s="275" t="s">
        <v>329</v>
      </c>
      <c r="E93" s="275" t="s">
        <v>764</v>
      </c>
      <c r="F93" s="275" t="s">
        <v>331</v>
      </c>
      <c r="G93" s="275" t="s">
        <v>764</v>
      </c>
      <c r="H93" s="275" t="s">
        <v>762</v>
      </c>
      <c r="I93" s="275" t="s">
        <v>331</v>
      </c>
      <c r="J93" s="276" t="s">
        <v>347</v>
      </c>
      <c r="K93" s="277">
        <f>K94</f>
        <v>40</v>
      </c>
      <c r="L93" s="277">
        <f>L94</f>
        <v>105</v>
      </c>
      <c r="M93" s="277">
        <f>M94</f>
        <v>109</v>
      </c>
    </row>
    <row r="94" spans="1:13" ht="99.6" customHeight="1" x14ac:dyDescent="0.2">
      <c r="A94" s="274">
        <f t="shared" si="3"/>
        <v>80</v>
      </c>
      <c r="B94" s="275" t="s">
        <v>760</v>
      </c>
      <c r="C94" s="275" t="s">
        <v>838</v>
      </c>
      <c r="D94" s="275" t="s">
        <v>329</v>
      </c>
      <c r="E94" s="275" t="s">
        <v>764</v>
      </c>
      <c r="F94" s="275" t="s">
        <v>348</v>
      </c>
      <c r="G94" s="275" t="s">
        <v>764</v>
      </c>
      <c r="H94" s="275" t="s">
        <v>762</v>
      </c>
      <c r="I94" s="275" t="s">
        <v>331</v>
      </c>
      <c r="J94" s="276" t="s">
        <v>349</v>
      </c>
      <c r="K94" s="277">
        <v>40</v>
      </c>
      <c r="L94" s="277">
        <v>105</v>
      </c>
      <c r="M94" s="277">
        <v>109</v>
      </c>
    </row>
    <row r="95" spans="1:13" ht="59.45" customHeight="1" x14ac:dyDescent="0.2">
      <c r="A95" s="274">
        <f t="shared" si="3"/>
        <v>81</v>
      </c>
      <c r="B95" s="275" t="s">
        <v>760</v>
      </c>
      <c r="C95" s="275" t="s">
        <v>838</v>
      </c>
      <c r="D95" s="275" t="s">
        <v>329</v>
      </c>
      <c r="E95" s="275" t="s">
        <v>764</v>
      </c>
      <c r="F95" s="275" t="s">
        <v>350</v>
      </c>
      <c r="G95" s="275" t="s">
        <v>764</v>
      </c>
      <c r="H95" s="275" t="s">
        <v>762</v>
      </c>
      <c r="I95" s="275" t="s">
        <v>331</v>
      </c>
      <c r="J95" s="276" t="s">
        <v>351</v>
      </c>
      <c r="K95" s="277">
        <f>K96</f>
        <v>75</v>
      </c>
      <c r="L95" s="277">
        <f>L96</f>
        <v>77</v>
      </c>
      <c r="M95" s="277">
        <f>M96</f>
        <v>80</v>
      </c>
    </row>
    <row r="96" spans="1:13" ht="72" customHeight="1" x14ac:dyDescent="0.2">
      <c r="A96" s="274">
        <f t="shared" si="3"/>
        <v>82</v>
      </c>
      <c r="B96" s="275" t="s">
        <v>760</v>
      </c>
      <c r="C96" s="275" t="s">
        <v>838</v>
      </c>
      <c r="D96" s="275" t="s">
        <v>329</v>
      </c>
      <c r="E96" s="275" t="s">
        <v>764</v>
      </c>
      <c r="F96" s="275" t="s">
        <v>352</v>
      </c>
      <c r="G96" s="275" t="s">
        <v>764</v>
      </c>
      <c r="H96" s="275" t="s">
        <v>762</v>
      </c>
      <c r="I96" s="275" t="s">
        <v>331</v>
      </c>
      <c r="J96" s="276" t="s">
        <v>353</v>
      </c>
      <c r="K96" s="277">
        <v>75</v>
      </c>
      <c r="L96" s="277">
        <v>77</v>
      </c>
      <c r="M96" s="277">
        <v>80</v>
      </c>
    </row>
    <row r="97" spans="1:14" ht="58.15" customHeight="1" x14ac:dyDescent="0.2">
      <c r="A97" s="274">
        <f t="shared" si="3"/>
        <v>83</v>
      </c>
      <c r="B97" s="275" t="s">
        <v>760</v>
      </c>
      <c r="C97" s="275" t="s">
        <v>838</v>
      </c>
      <c r="D97" s="275" t="s">
        <v>329</v>
      </c>
      <c r="E97" s="275" t="s">
        <v>764</v>
      </c>
      <c r="F97" s="275" t="s">
        <v>863</v>
      </c>
      <c r="G97" s="275" t="s">
        <v>764</v>
      </c>
      <c r="H97" s="275" t="s">
        <v>762</v>
      </c>
      <c r="I97" s="275" t="s">
        <v>331</v>
      </c>
      <c r="J97" s="276" t="s">
        <v>354</v>
      </c>
      <c r="K97" s="277">
        <f>K98</f>
        <v>15</v>
      </c>
      <c r="L97" s="277">
        <f>L98</f>
        <v>77</v>
      </c>
      <c r="M97" s="277">
        <f>M98</f>
        <v>80</v>
      </c>
    </row>
    <row r="98" spans="1:14" ht="84" customHeight="1" x14ac:dyDescent="0.2">
      <c r="A98" s="274">
        <f t="shared" si="3"/>
        <v>84</v>
      </c>
      <c r="B98" s="275" t="s">
        <v>760</v>
      </c>
      <c r="C98" s="275" t="s">
        <v>838</v>
      </c>
      <c r="D98" s="275" t="s">
        <v>329</v>
      </c>
      <c r="E98" s="275" t="s">
        <v>764</v>
      </c>
      <c r="F98" s="275" t="s">
        <v>355</v>
      </c>
      <c r="G98" s="275" t="s">
        <v>764</v>
      </c>
      <c r="H98" s="275" t="s">
        <v>762</v>
      </c>
      <c r="I98" s="275" t="s">
        <v>331</v>
      </c>
      <c r="J98" s="276" t="s">
        <v>374</v>
      </c>
      <c r="K98" s="277">
        <v>15</v>
      </c>
      <c r="L98" s="277">
        <v>77</v>
      </c>
      <c r="M98" s="277">
        <v>80</v>
      </c>
    </row>
    <row r="99" spans="1:14" ht="24" customHeight="1" x14ac:dyDescent="0.2">
      <c r="A99" s="274">
        <f t="shared" si="3"/>
        <v>85</v>
      </c>
      <c r="B99" s="275" t="s">
        <v>760</v>
      </c>
      <c r="C99" s="275" t="s">
        <v>838</v>
      </c>
      <c r="D99" s="275" t="s">
        <v>329</v>
      </c>
      <c r="E99" s="275" t="s">
        <v>375</v>
      </c>
      <c r="F99" s="275" t="s">
        <v>760</v>
      </c>
      <c r="G99" s="275" t="s">
        <v>761</v>
      </c>
      <c r="H99" s="275" t="s">
        <v>762</v>
      </c>
      <c r="I99" s="275" t="s">
        <v>331</v>
      </c>
      <c r="J99" s="276" t="s">
        <v>376</v>
      </c>
      <c r="K99" s="277">
        <f>K100</f>
        <v>130</v>
      </c>
      <c r="L99" s="277">
        <f>L100</f>
        <v>132</v>
      </c>
      <c r="M99" s="277">
        <f>M100</f>
        <v>132</v>
      </c>
    </row>
    <row r="100" spans="1:14" ht="73.900000000000006" customHeight="1" x14ac:dyDescent="0.2">
      <c r="A100" s="274">
        <f t="shared" si="3"/>
        <v>86</v>
      </c>
      <c r="B100" s="275" t="s">
        <v>760</v>
      </c>
      <c r="C100" s="275" t="s">
        <v>838</v>
      </c>
      <c r="D100" s="275" t="s">
        <v>329</v>
      </c>
      <c r="E100" s="275" t="s">
        <v>375</v>
      </c>
      <c r="F100" s="275" t="s">
        <v>303</v>
      </c>
      <c r="G100" s="275" t="s">
        <v>761</v>
      </c>
      <c r="H100" s="275" t="s">
        <v>762</v>
      </c>
      <c r="I100" s="275" t="s">
        <v>331</v>
      </c>
      <c r="J100" s="276" t="s">
        <v>377</v>
      </c>
      <c r="K100" s="277">
        <f>K101+K102</f>
        <v>130</v>
      </c>
      <c r="L100" s="277">
        <f>L101+L102</f>
        <v>132</v>
      </c>
      <c r="M100" s="277">
        <f>M101+M102</f>
        <v>132</v>
      </c>
    </row>
    <row r="101" spans="1:14" ht="70.150000000000006" customHeight="1" x14ac:dyDescent="0.2">
      <c r="A101" s="274">
        <f t="shared" si="3"/>
        <v>87</v>
      </c>
      <c r="B101" s="275" t="s">
        <v>760</v>
      </c>
      <c r="C101" s="275" t="s">
        <v>838</v>
      </c>
      <c r="D101" s="275" t="s">
        <v>329</v>
      </c>
      <c r="E101" s="275" t="s">
        <v>375</v>
      </c>
      <c r="F101" s="275" t="s">
        <v>378</v>
      </c>
      <c r="G101" s="275" t="s">
        <v>764</v>
      </c>
      <c r="H101" s="275" t="s">
        <v>762</v>
      </c>
      <c r="I101" s="275" t="s">
        <v>331</v>
      </c>
      <c r="J101" s="276" t="s">
        <v>379</v>
      </c>
      <c r="K101" s="277">
        <v>125</v>
      </c>
      <c r="L101" s="277">
        <v>130</v>
      </c>
      <c r="M101" s="277">
        <v>130</v>
      </c>
    </row>
    <row r="102" spans="1:14" ht="70.150000000000006" customHeight="1" x14ac:dyDescent="0.2">
      <c r="A102" s="274">
        <f t="shared" si="3"/>
        <v>88</v>
      </c>
      <c r="B102" s="275" t="s">
        <v>760</v>
      </c>
      <c r="C102" s="275" t="s">
        <v>838</v>
      </c>
      <c r="D102" s="275" t="s">
        <v>329</v>
      </c>
      <c r="E102" s="275" t="s">
        <v>375</v>
      </c>
      <c r="F102" s="275" t="s">
        <v>380</v>
      </c>
      <c r="G102" s="275" t="s">
        <v>764</v>
      </c>
      <c r="H102" s="275" t="s">
        <v>762</v>
      </c>
      <c r="I102" s="275" t="s">
        <v>331</v>
      </c>
      <c r="J102" s="276" t="s">
        <v>381</v>
      </c>
      <c r="K102" s="277">
        <v>5</v>
      </c>
      <c r="L102" s="277">
        <v>2</v>
      </c>
      <c r="M102" s="277">
        <v>2</v>
      </c>
    </row>
    <row r="103" spans="1:14" ht="19.899999999999999" customHeight="1" x14ac:dyDescent="0.2">
      <c r="A103" s="274">
        <f t="shared" si="3"/>
        <v>89</v>
      </c>
      <c r="B103" s="275" t="s">
        <v>760</v>
      </c>
      <c r="C103" s="275" t="s">
        <v>514</v>
      </c>
      <c r="D103" s="275" t="s">
        <v>761</v>
      </c>
      <c r="E103" s="275" t="s">
        <v>761</v>
      </c>
      <c r="F103" s="275" t="s">
        <v>760</v>
      </c>
      <c r="G103" s="275" t="s">
        <v>761</v>
      </c>
      <c r="H103" s="275" t="s">
        <v>762</v>
      </c>
      <c r="I103" s="275" t="s">
        <v>760</v>
      </c>
      <c r="J103" s="276" t="s">
        <v>382</v>
      </c>
      <c r="K103" s="277">
        <f>K105+K106+K107+K110+K108+K109</f>
        <v>716086.1</v>
      </c>
      <c r="L103" s="277">
        <f>L105+L106+L107+L110+L108+L109</f>
        <v>597484.50000000012</v>
      </c>
      <c r="M103" s="277">
        <f>M105+M106+M107+M110+M108+M109</f>
        <v>590533.5</v>
      </c>
      <c r="N103" s="278"/>
    </row>
    <row r="104" spans="1:14" ht="46.15" customHeight="1" x14ac:dyDescent="0.2">
      <c r="A104" s="274">
        <f t="shared" si="3"/>
        <v>90</v>
      </c>
      <c r="B104" s="275" t="s">
        <v>760</v>
      </c>
      <c r="C104" s="275" t="s">
        <v>514</v>
      </c>
      <c r="D104" s="275" t="s">
        <v>771</v>
      </c>
      <c r="E104" s="275" t="s">
        <v>761</v>
      </c>
      <c r="F104" s="275" t="s">
        <v>760</v>
      </c>
      <c r="G104" s="275" t="s">
        <v>761</v>
      </c>
      <c r="H104" s="275" t="s">
        <v>762</v>
      </c>
      <c r="I104" s="275" t="s">
        <v>383</v>
      </c>
      <c r="J104" s="276" t="s">
        <v>384</v>
      </c>
      <c r="K104" s="277">
        <f>K105+K106+K107+K108</f>
        <v>718068.5</v>
      </c>
      <c r="L104" s="277">
        <f>L105+L106+L107+L110</f>
        <v>564738.10000000009</v>
      </c>
      <c r="M104" s="277">
        <f>M105+M106+M107+M110</f>
        <v>557787.1</v>
      </c>
      <c r="N104" s="278"/>
    </row>
    <row r="105" spans="1:14" ht="27" customHeight="1" x14ac:dyDescent="0.2">
      <c r="A105" s="274">
        <f t="shared" si="3"/>
        <v>91</v>
      </c>
      <c r="B105" s="275" t="s">
        <v>760</v>
      </c>
      <c r="C105" s="275" t="s">
        <v>514</v>
      </c>
      <c r="D105" s="275" t="s">
        <v>771</v>
      </c>
      <c r="E105" s="275" t="s">
        <v>375</v>
      </c>
      <c r="F105" s="275" t="s">
        <v>760</v>
      </c>
      <c r="G105" s="275" t="s">
        <v>761</v>
      </c>
      <c r="H105" s="275" t="s">
        <v>762</v>
      </c>
      <c r="I105" s="275" t="s">
        <v>383</v>
      </c>
      <c r="J105" s="276" t="s">
        <v>385</v>
      </c>
      <c r="K105" s="277">
        <v>292886.40000000002</v>
      </c>
      <c r="L105" s="277">
        <v>240309.5</v>
      </c>
      <c r="M105" s="277">
        <v>240309.5</v>
      </c>
    </row>
    <row r="106" spans="1:14" ht="27.75" customHeight="1" x14ac:dyDescent="0.2">
      <c r="A106" s="274">
        <f t="shared" si="3"/>
        <v>92</v>
      </c>
      <c r="B106" s="275" t="s">
        <v>760</v>
      </c>
      <c r="C106" s="275" t="s">
        <v>514</v>
      </c>
      <c r="D106" s="275" t="s">
        <v>771</v>
      </c>
      <c r="E106" s="275" t="s">
        <v>386</v>
      </c>
      <c r="F106" s="275" t="s">
        <v>760</v>
      </c>
      <c r="G106" s="275" t="s">
        <v>761</v>
      </c>
      <c r="H106" s="275" t="s">
        <v>762</v>
      </c>
      <c r="I106" s="275" t="s">
        <v>383</v>
      </c>
      <c r="J106" s="276" t="s">
        <v>387</v>
      </c>
      <c r="K106" s="277">
        <v>89694.1</v>
      </c>
      <c r="L106" s="277">
        <v>18386.7</v>
      </c>
      <c r="M106" s="277">
        <v>18570.400000000001</v>
      </c>
      <c r="N106" s="278"/>
    </row>
    <row r="107" spans="1:14" ht="27.75" customHeight="1" x14ac:dyDescent="0.2">
      <c r="A107" s="274">
        <f t="shared" si="3"/>
        <v>93</v>
      </c>
      <c r="B107" s="275" t="s">
        <v>760</v>
      </c>
      <c r="C107" s="275" t="s">
        <v>514</v>
      </c>
      <c r="D107" s="275" t="s">
        <v>771</v>
      </c>
      <c r="E107" s="275" t="s">
        <v>388</v>
      </c>
      <c r="F107" s="275" t="s">
        <v>760</v>
      </c>
      <c r="G107" s="275" t="s">
        <v>761</v>
      </c>
      <c r="H107" s="275" t="s">
        <v>762</v>
      </c>
      <c r="I107" s="275" t="s">
        <v>383</v>
      </c>
      <c r="J107" s="276" t="s">
        <v>389</v>
      </c>
      <c r="K107" s="277">
        <v>313745.2</v>
      </c>
      <c r="L107" s="277">
        <f>301760+4281.9</f>
        <v>306041.90000000002</v>
      </c>
      <c r="M107" s="277">
        <f>294625.3+4281.9</f>
        <v>298907.2</v>
      </c>
    </row>
    <row r="108" spans="1:14" ht="27.75" customHeight="1" x14ac:dyDescent="0.2">
      <c r="A108" s="274">
        <f>A105+1</f>
        <v>92</v>
      </c>
      <c r="B108" s="275" t="s">
        <v>760</v>
      </c>
      <c r="C108" s="275" t="s">
        <v>514</v>
      </c>
      <c r="D108" s="275" t="s">
        <v>771</v>
      </c>
      <c r="E108" s="275" t="s">
        <v>390</v>
      </c>
      <c r="F108" s="275" t="s">
        <v>760</v>
      </c>
      <c r="G108" s="275" t="s">
        <v>761</v>
      </c>
      <c r="H108" s="275" t="s">
        <v>762</v>
      </c>
      <c r="I108" s="275" t="s">
        <v>383</v>
      </c>
      <c r="J108" s="276" t="s">
        <v>515</v>
      </c>
      <c r="K108" s="277">
        <v>21742.799999999999</v>
      </c>
      <c r="L108" s="277">
        <f>10747.7+21998.7</f>
        <v>32746.400000000001</v>
      </c>
      <c r="M108" s="277">
        <f>10747.7+21998.7</f>
        <v>32746.400000000001</v>
      </c>
    </row>
    <row r="109" spans="1:14" ht="27.75" customHeight="1" x14ac:dyDescent="0.2">
      <c r="A109" s="274">
        <f>A106+1</f>
        <v>93</v>
      </c>
      <c r="B109" s="275" t="s">
        <v>867</v>
      </c>
      <c r="C109" s="275" t="s">
        <v>514</v>
      </c>
      <c r="D109" s="275" t="s">
        <v>391</v>
      </c>
      <c r="E109" s="275" t="s">
        <v>128</v>
      </c>
      <c r="F109" s="275" t="s">
        <v>777</v>
      </c>
      <c r="G109" s="275" t="s">
        <v>128</v>
      </c>
      <c r="H109" s="275" t="s">
        <v>762</v>
      </c>
      <c r="I109" s="275" t="s">
        <v>383</v>
      </c>
      <c r="J109" s="276" t="s">
        <v>392</v>
      </c>
      <c r="K109" s="277">
        <v>1069.5</v>
      </c>
      <c r="L109" s="277">
        <v>0</v>
      </c>
      <c r="M109" s="277">
        <v>0</v>
      </c>
    </row>
    <row r="110" spans="1:14" ht="15.75" customHeight="1" x14ac:dyDescent="0.2">
      <c r="A110" s="274">
        <f>A107+1</f>
        <v>94</v>
      </c>
      <c r="B110" s="275" t="s">
        <v>867</v>
      </c>
      <c r="C110" s="275" t="s">
        <v>514</v>
      </c>
      <c r="D110" s="275" t="s">
        <v>393</v>
      </c>
      <c r="E110" s="275" t="s">
        <v>394</v>
      </c>
      <c r="F110" s="275" t="s">
        <v>768</v>
      </c>
      <c r="G110" s="275" t="s">
        <v>128</v>
      </c>
      <c r="H110" s="275" t="s">
        <v>762</v>
      </c>
      <c r="I110" s="275" t="s">
        <v>383</v>
      </c>
      <c r="J110" s="276" t="s">
        <v>395</v>
      </c>
      <c r="K110" s="277">
        <v>-3051.9</v>
      </c>
      <c r="L110" s="277">
        <v>0</v>
      </c>
      <c r="M110" s="277">
        <v>0</v>
      </c>
    </row>
    <row r="111" spans="1:14" x14ac:dyDescent="0.2">
      <c r="A111" s="351" t="s">
        <v>474</v>
      </c>
      <c r="B111" s="352"/>
      <c r="C111" s="352"/>
      <c r="D111" s="352"/>
      <c r="E111" s="352"/>
      <c r="F111" s="352"/>
      <c r="G111" s="352"/>
      <c r="H111" s="352"/>
      <c r="I111" s="352"/>
      <c r="J111" s="353"/>
      <c r="K111" s="277">
        <f>K103+K15</f>
        <v>795439</v>
      </c>
      <c r="L111" s="277">
        <f>L103+L15</f>
        <v>683553.70000000019</v>
      </c>
      <c r="M111" s="277">
        <f>M103+M15</f>
        <v>677340.5</v>
      </c>
      <c r="N111" s="278"/>
    </row>
  </sheetData>
  <mergeCells count="11">
    <mergeCell ref="A111:J111"/>
    <mergeCell ref="A12:A13"/>
    <mergeCell ref="B12:I12"/>
    <mergeCell ref="J12:J13"/>
    <mergeCell ref="K12:K13"/>
    <mergeCell ref="J1:M1"/>
    <mergeCell ref="J2:M2"/>
    <mergeCell ref="J3:M3"/>
    <mergeCell ref="A9:M9"/>
    <mergeCell ref="L12:L13"/>
    <mergeCell ref="M12:M13"/>
  </mergeCells>
  <phoneticPr fontId="8" type="noConversion"/>
  <pageMargins left="1.1417322834645669" right="0" top="0.27559055118110237" bottom="0.27559055118110237" header="0.23622047244094491" footer="0.19685039370078741"/>
  <pageSetup paperSize="9" scale="67" orientation="portrait" r:id="rId1"/>
  <headerFooter alignWithMargins="0"/>
  <rowBreaks count="1" manualBreakCount="1">
    <brk id="9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view="pageBreakPreview" zoomScale="75" zoomScaleNormal="75" zoomScaleSheetLayoutView="75" workbookViewId="0">
      <selection activeCell="A3" sqref="A3:F3"/>
    </sheetView>
  </sheetViews>
  <sheetFormatPr defaultRowHeight="15.75" x14ac:dyDescent="0.2"/>
  <cols>
    <col min="1" max="1" width="7.5703125" style="15" bestFit="1" customWidth="1"/>
    <col min="2" max="2" width="45.5703125" style="16" customWidth="1"/>
    <col min="3" max="3" width="10.85546875" style="15" bestFit="1" customWidth="1"/>
    <col min="4" max="5" width="14.28515625" style="15" bestFit="1" customWidth="1"/>
    <col min="6" max="6" width="14.5703125" style="15" customWidth="1"/>
    <col min="7" max="16384" width="9.140625" style="15"/>
  </cols>
  <sheetData>
    <row r="1" spans="1:6" x14ac:dyDescent="0.25">
      <c r="A1" s="326" t="s">
        <v>363</v>
      </c>
      <c r="B1" s="327"/>
      <c r="C1" s="327"/>
      <c r="D1" s="327"/>
      <c r="E1" s="327"/>
      <c r="F1" s="327"/>
    </row>
    <row r="2" spans="1:6" x14ac:dyDescent="0.25">
      <c r="A2" s="328" t="s">
        <v>517</v>
      </c>
      <c r="B2" s="329"/>
      <c r="C2" s="329"/>
      <c r="D2" s="329"/>
      <c r="E2" s="329"/>
      <c r="F2" s="329"/>
    </row>
    <row r="3" spans="1:6" x14ac:dyDescent="0.25">
      <c r="A3" s="330" t="s">
        <v>929</v>
      </c>
      <c r="B3" s="327"/>
      <c r="C3" s="327"/>
      <c r="D3" s="327"/>
      <c r="E3" s="327"/>
      <c r="F3" s="327"/>
    </row>
    <row r="4" spans="1:6" ht="21" customHeight="1" x14ac:dyDescent="0.25">
      <c r="A4" s="175"/>
      <c r="B4" s="176"/>
      <c r="C4" s="176"/>
      <c r="D4" s="176"/>
      <c r="E4" s="176"/>
      <c r="F4" s="176"/>
    </row>
    <row r="5" spans="1:6" x14ac:dyDescent="0.25">
      <c r="A5" s="326" t="s">
        <v>516</v>
      </c>
      <c r="B5" s="360"/>
      <c r="C5" s="360"/>
      <c r="D5" s="360"/>
      <c r="E5" s="360"/>
      <c r="F5" s="360"/>
    </row>
    <row r="6" spans="1:6" x14ac:dyDescent="0.25">
      <c r="A6" s="361" t="s">
        <v>517</v>
      </c>
      <c r="B6" s="325"/>
      <c r="C6" s="325"/>
      <c r="D6" s="325"/>
      <c r="E6" s="325"/>
      <c r="F6" s="325"/>
    </row>
    <row r="7" spans="1:6" x14ac:dyDescent="0.25">
      <c r="A7" s="330" t="s">
        <v>404</v>
      </c>
      <c r="B7" s="362"/>
      <c r="C7" s="362"/>
      <c r="D7" s="362"/>
      <c r="E7" s="362"/>
      <c r="F7" s="362"/>
    </row>
    <row r="8" spans="1:6" x14ac:dyDescent="0.25">
      <c r="A8" s="330"/>
      <c r="B8" s="362"/>
      <c r="C8" s="362"/>
      <c r="D8" s="362"/>
      <c r="E8" s="362"/>
      <c r="F8" s="362"/>
    </row>
    <row r="10" spans="1:6" x14ac:dyDescent="0.2">
      <c r="A10" s="363" t="s">
        <v>417</v>
      </c>
      <c r="B10" s="363"/>
      <c r="C10" s="363"/>
      <c r="D10" s="363"/>
      <c r="E10" s="363"/>
      <c r="F10" s="363"/>
    </row>
    <row r="11" spans="1:6" x14ac:dyDescent="0.2">
      <c r="A11" s="18"/>
      <c r="B11" s="11"/>
      <c r="C11" s="17"/>
      <c r="D11" s="17"/>
      <c r="E11" s="17"/>
      <c r="F11" s="17"/>
    </row>
    <row r="12" spans="1:6" x14ac:dyDescent="0.25">
      <c r="A12" s="19"/>
      <c r="B12" s="10"/>
      <c r="C12" s="14"/>
      <c r="D12" s="20"/>
      <c r="E12" s="20"/>
      <c r="F12" s="20" t="s">
        <v>518</v>
      </c>
    </row>
    <row r="13" spans="1:6" ht="31.5" x14ac:dyDescent="0.2">
      <c r="A13" s="21" t="s">
        <v>865</v>
      </c>
      <c r="B13" s="21" t="s">
        <v>519</v>
      </c>
      <c r="C13" s="9" t="s">
        <v>520</v>
      </c>
      <c r="D13" s="22" t="s">
        <v>418</v>
      </c>
      <c r="E13" s="22" t="s">
        <v>419</v>
      </c>
      <c r="F13" s="22" t="s">
        <v>420</v>
      </c>
    </row>
    <row r="14" spans="1:6" x14ac:dyDescent="0.25">
      <c r="A14" s="23" t="s">
        <v>838</v>
      </c>
      <c r="B14" s="24">
        <v>2</v>
      </c>
      <c r="C14" s="25" t="s">
        <v>521</v>
      </c>
      <c r="D14" s="25" t="s">
        <v>522</v>
      </c>
      <c r="E14" s="25" t="s">
        <v>523</v>
      </c>
      <c r="F14" s="25" t="s">
        <v>501</v>
      </c>
    </row>
    <row r="15" spans="1:6" x14ac:dyDescent="0.2">
      <c r="A15" s="13" t="s">
        <v>838</v>
      </c>
      <c r="B15" s="12" t="s">
        <v>524</v>
      </c>
      <c r="C15" s="22" t="s">
        <v>730</v>
      </c>
      <c r="D15" s="26">
        <f>D16+D17+D18+D20+D22+D23+D19+D21</f>
        <v>54592.899999999994</v>
      </c>
      <c r="E15" s="26">
        <f>E16+E17+E18+E19+E20+E22+E23</f>
        <v>38786.400000000001</v>
      </c>
      <c r="F15" s="26">
        <f>F16+F17+F18+F19+F20+F22+F23</f>
        <v>36551.700000000004</v>
      </c>
    </row>
    <row r="16" spans="1:6" ht="47.25" x14ac:dyDescent="0.2">
      <c r="A16" s="27">
        <f>A15+1</f>
        <v>2</v>
      </c>
      <c r="B16" s="12" t="s">
        <v>525</v>
      </c>
      <c r="C16" s="22" t="s">
        <v>527</v>
      </c>
      <c r="D16" s="26">
        <f>'Приложение 4'!G30</f>
        <v>1726.1</v>
      </c>
      <c r="E16" s="26">
        <v>1500</v>
      </c>
      <c r="F16" s="26">
        <v>1500</v>
      </c>
    </row>
    <row r="17" spans="1:6" ht="78.75" x14ac:dyDescent="0.2">
      <c r="A17" s="27">
        <f t="shared" ref="A17:A65" si="0">A16+1</f>
        <v>3</v>
      </c>
      <c r="B17" s="12" t="s">
        <v>528</v>
      </c>
      <c r="C17" s="22" t="s">
        <v>529</v>
      </c>
      <c r="D17" s="26">
        <f>'Приложение 4'!G17</f>
        <v>2658.5</v>
      </c>
      <c r="E17" s="26">
        <v>2700</v>
      </c>
      <c r="F17" s="26">
        <v>2500</v>
      </c>
    </row>
    <row r="18" spans="1:6" ht="78.75" x14ac:dyDescent="0.2">
      <c r="A18" s="27">
        <f t="shared" si="0"/>
        <v>4</v>
      </c>
      <c r="B18" s="12" t="s">
        <v>499</v>
      </c>
      <c r="C18" s="22" t="s">
        <v>500</v>
      </c>
      <c r="D18" s="26">
        <f>'Приложение 4'!G37+'Приложение 4'!G609</f>
        <v>36106.899999999994</v>
      </c>
      <c r="E18" s="26">
        <v>25838.3</v>
      </c>
      <c r="F18" s="26">
        <v>24338.3</v>
      </c>
    </row>
    <row r="19" spans="1:6" x14ac:dyDescent="0.2">
      <c r="A19" s="27">
        <f>A17+1</f>
        <v>4</v>
      </c>
      <c r="B19" s="12" t="s">
        <v>612</v>
      </c>
      <c r="C19" s="22" t="s">
        <v>449</v>
      </c>
      <c r="D19" s="26">
        <f>'Приложение 4'!G68</f>
        <v>8.9</v>
      </c>
      <c r="E19" s="26">
        <v>9.6</v>
      </c>
      <c r="F19" s="26">
        <v>0</v>
      </c>
    </row>
    <row r="20" spans="1:6" ht="63" x14ac:dyDescent="0.2">
      <c r="A20" s="27">
        <f>A18+1</f>
        <v>5</v>
      </c>
      <c r="B20" s="12" t="s">
        <v>502</v>
      </c>
      <c r="C20" s="22" t="s">
        <v>503</v>
      </c>
      <c r="D20" s="26">
        <f>'Приложение 4'!G708</f>
        <v>11408.2</v>
      </c>
      <c r="E20" s="26">
        <v>8145.1</v>
      </c>
      <c r="F20" s="26">
        <v>7620</v>
      </c>
    </row>
    <row r="21" spans="1:6" ht="31.5" x14ac:dyDescent="0.2">
      <c r="A21" s="27">
        <f>A19+1</f>
        <v>5</v>
      </c>
      <c r="B21" s="12" t="s">
        <v>466</v>
      </c>
      <c r="C21" s="22" t="s">
        <v>465</v>
      </c>
      <c r="D21" s="26">
        <f>'Приложение 4'!G69</f>
        <v>1792.6</v>
      </c>
      <c r="E21" s="26">
        <v>0</v>
      </c>
      <c r="F21" s="26">
        <v>0</v>
      </c>
    </row>
    <row r="22" spans="1:6" x14ac:dyDescent="0.2">
      <c r="A22" s="27">
        <f>A20+1</f>
        <v>6</v>
      </c>
      <c r="B22" s="12" t="s">
        <v>504</v>
      </c>
      <c r="C22" s="22" t="s">
        <v>505</v>
      </c>
      <c r="D22" s="26">
        <f>'Приложение 4'!G74</f>
        <v>113</v>
      </c>
      <c r="E22" s="26">
        <v>300</v>
      </c>
      <c r="F22" s="26">
        <v>300</v>
      </c>
    </row>
    <row r="23" spans="1:6" ht="51" customHeight="1" x14ac:dyDescent="0.2">
      <c r="A23" s="27">
        <f t="shared" si="0"/>
        <v>7</v>
      </c>
      <c r="B23" s="12" t="s">
        <v>506</v>
      </c>
      <c r="C23" s="22" t="s">
        <v>507</v>
      </c>
      <c r="D23" s="26">
        <f>'Приложение 4'!G79+'Приложение 4'!G727</f>
        <v>778.7</v>
      </c>
      <c r="E23" s="26">
        <v>293.39999999999998</v>
      </c>
      <c r="F23" s="26">
        <v>293.39999999999998</v>
      </c>
    </row>
    <row r="24" spans="1:6" ht="51" customHeight="1" x14ac:dyDescent="0.2">
      <c r="A24" s="27">
        <f t="shared" si="0"/>
        <v>8</v>
      </c>
      <c r="B24" s="12" t="s">
        <v>508</v>
      </c>
      <c r="C24" s="22" t="s">
        <v>509</v>
      </c>
      <c r="D24" s="26">
        <f>D25</f>
        <v>1047.0999999999999</v>
      </c>
      <c r="E24" s="26">
        <f>E25</f>
        <v>890.8</v>
      </c>
      <c r="F24" s="26">
        <f>F25</f>
        <v>0</v>
      </c>
    </row>
    <row r="25" spans="1:6" ht="23.25" customHeight="1" x14ac:dyDescent="0.2">
      <c r="A25" s="27">
        <f t="shared" si="0"/>
        <v>9</v>
      </c>
      <c r="B25" s="12" t="s">
        <v>510</v>
      </c>
      <c r="C25" s="22" t="s">
        <v>511</v>
      </c>
      <c r="D25" s="26">
        <f>'Приложение 4'!G733</f>
        <v>1047.0999999999999</v>
      </c>
      <c r="E25" s="26">
        <v>890.8</v>
      </c>
      <c r="F25" s="26">
        <v>0</v>
      </c>
    </row>
    <row r="26" spans="1:6" ht="47.25" x14ac:dyDescent="0.2">
      <c r="A26" s="27">
        <f t="shared" si="0"/>
        <v>10</v>
      </c>
      <c r="B26" s="12" t="s">
        <v>512</v>
      </c>
      <c r="C26" s="22" t="s">
        <v>513</v>
      </c>
      <c r="D26" s="26">
        <f>D27+D28</f>
        <v>4738.3</v>
      </c>
      <c r="E26" s="26">
        <f>E27+E28</f>
        <v>5599.5</v>
      </c>
      <c r="F26" s="26">
        <f>F27+F28</f>
        <v>5599.5</v>
      </c>
    </row>
    <row r="27" spans="1:6" ht="63" x14ac:dyDescent="0.2">
      <c r="A27" s="27">
        <f t="shared" si="0"/>
        <v>11</v>
      </c>
      <c r="B27" s="12" t="s">
        <v>530</v>
      </c>
      <c r="C27" s="22" t="s">
        <v>531</v>
      </c>
      <c r="D27" s="26">
        <f>'Приложение 4'!G99</f>
        <v>2945.1000000000004</v>
      </c>
      <c r="E27" s="26">
        <v>4114</v>
      </c>
      <c r="F27" s="26">
        <v>4114</v>
      </c>
    </row>
    <row r="28" spans="1:6" x14ac:dyDescent="0.2">
      <c r="A28" s="27">
        <f t="shared" si="0"/>
        <v>12</v>
      </c>
      <c r="B28" s="12" t="s">
        <v>182</v>
      </c>
      <c r="C28" s="22" t="s">
        <v>183</v>
      </c>
      <c r="D28" s="26">
        <f>'Приложение 4'!G117+'Приложение 4'!G739</f>
        <v>1793.2</v>
      </c>
      <c r="E28" s="26">
        <v>1485.5</v>
      </c>
      <c r="F28" s="26">
        <v>1485.5</v>
      </c>
    </row>
    <row r="29" spans="1:6" x14ac:dyDescent="0.2">
      <c r="A29" s="27">
        <f t="shared" si="0"/>
        <v>13</v>
      </c>
      <c r="B29" s="12" t="s">
        <v>532</v>
      </c>
      <c r="C29" s="22" t="s">
        <v>533</v>
      </c>
      <c r="D29" s="26">
        <f>D30+D31+D32+D34+D33</f>
        <v>51747.4</v>
      </c>
      <c r="E29" s="26">
        <f>E30+E31+E32+E34</f>
        <v>29695.8</v>
      </c>
      <c r="F29" s="26">
        <f>F30+F31+F32+F34</f>
        <v>28094.6</v>
      </c>
    </row>
    <row r="30" spans="1:6" x14ac:dyDescent="0.2">
      <c r="A30" s="27">
        <f t="shared" si="0"/>
        <v>14</v>
      </c>
      <c r="B30" s="12" t="s">
        <v>534</v>
      </c>
      <c r="C30" s="22" t="s">
        <v>535</v>
      </c>
      <c r="D30" s="26">
        <f>'Приложение 4'!G126</f>
        <v>3397.8</v>
      </c>
      <c r="E30" s="26">
        <v>3599.5</v>
      </c>
      <c r="F30" s="26">
        <v>3599.5</v>
      </c>
    </row>
    <row r="31" spans="1:6" x14ac:dyDescent="0.2">
      <c r="A31" s="27">
        <f t="shared" si="0"/>
        <v>15</v>
      </c>
      <c r="B31" s="12" t="s">
        <v>536</v>
      </c>
      <c r="C31" s="22" t="s">
        <v>537</v>
      </c>
      <c r="D31" s="26">
        <f>'Приложение 4'!G134</f>
        <v>21033.9</v>
      </c>
      <c r="E31" s="26">
        <v>9500</v>
      </c>
      <c r="F31" s="26">
        <v>7850</v>
      </c>
    </row>
    <row r="32" spans="1:6" x14ac:dyDescent="0.2">
      <c r="A32" s="27">
        <f t="shared" si="0"/>
        <v>16</v>
      </c>
      <c r="B32" s="12" t="s">
        <v>538</v>
      </c>
      <c r="C32" s="22" t="s">
        <v>539</v>
      </c>
      <c r="D32" s="26">
        <f>'Приложение 4'!G623</f>
        <v>23341.800000000003</v>
      </c>
      <c r="E32" s="26">
        <v>15981</v>
      </c>
      <c r="F32" s="26">
        <v>16049.8</v>
      </c>
    </row>
    <row r="33" spans="1:6" x14ac:dyDescent="0.2">
      <c r="A33" s="27">
        <f t="shared" si="0"/>
        <v>17</v>
      </c>
      <c r="B33" s="12" t="s">
        <v>310</v>
      </c>
      <c r="C33" s="22" t="s">
        <v>309</v>
      </c>
      <c r="D33" s="26">
        <f>'Приложение 4'!G651</f>
        <v>854.9</v>
      </c>
      <c r="E33" s="26">
        <v>0</v>
      </c>
      <c r="F33" s="26">
        <v>0</v>
      </c>
    </row>
    <row r="34" spans="1:6" ht="31.5" x14ac:dyDescent="0.2">
      <c r="A34" s="27">
        <f t="shared" si="0"/>
        <v>18</v>
      </c>
      <c r="B34" s="12" t="s">
        <v>540</v>
      </c>
      <c r="C34" s="22" t="s">
        <v>541</v>
      </c>
      <c r="D34" s="26">
        <f>'Приложение 4'!G144+2859</f>
        <v>3119</v>
      </c>
      <c r="E34" s="26">
        <v>615.29999999999995</v>
      </c>
      <c r="F34" s="26">
        <v>595.29999999999995</v>
      </c>
    </row>
    <row r="35" spans="1:6" ht="21" customHeight="1" x14ac:dyDescent="0.2">
      <c r="A35" s="27">
        <f t="shared" si="0"/>
        <v>19</v>
      </c>
      <c r="B35" s="12" t="s">
        <v>542</v>
      </c>
      <c r="C35" s="22" t="s">
        <v>543</v>
      </c>
      <c r="D35" s="26">
        <f>D37+D39+D36+D38</f>
        <v>48528</v>
      </c>
      <c r="E35" s="26">
        <f>E37+E39+E36</f>
        <v>31062.6</v>
      </c>
      <c r="F35" s="26">
        <f>F37+F39+F36</f>
        <v>31062.6</v>
      </c>
    </row>
    <row r="36" spans="1:6" x14ac:dyDescent="0.2">
      <c r="A36" s="27">
        <f t="shared" si="0"/>
        <v>20</v>
      </c>
      <c r="B36" s="12" t="s">
        <v>583</v>
      </c>
      <c r="C36" s="22" t="s">
        <v>584</v>
      </c>
      <c r="D36" s="26">
        <f>'Приложение 4'!G157</f>
        <v>75</v>
      </c>
      <c r="E36" s="26">
        <v>0</v>
      </c>
      <c r="F36" s="26">
        <v>0</v>
      </c>
    </row>
    <row r="37" spans="1:6" x14ac:dyDescent="0.2">
      <c r="A37" s="27">
        <f t="shared" si="0"/>
        <v>21</v>
      </c>
      <c r="B37" s="12" t="s">
        <v>544</v>
      </c>
      <c r="C37" s="22" t="s">
        <v>545</v>
      </c>
      <c r="D37" s="26">
        <f>'Приложение 4'!G162+'Приложение 4'!G659</f>
        <v>35818.6</v>
      </c>
      <c r="E37" s="26">
        <v>30992.6</v>
      </c>
      <c r="F37" s="26">
        <v>30992.6</v>
      </c>
    </row>
    <row r="38" spans="1:6" x14ac:dyDescent="0.2">
      <c r="A38" s="27">
        <f t="shared" si="0"/>
        <v>22</v>
      </c>
      <c r="B38" s="12" t="s">
        <v>415</v>
      </c>
      <c r="C38" s="22" t="s">
        <v>413</v>
      </c>
      <c r="D38" s="26">
        <f>'Приложение 4'!G168+'Приложение 4'!G745</f>
        <v>3974.3999999999996</v>
      </c>
      <c r="E38" s="26"/>
      <c r="F38" s="26"/>
    </row>
    <row r="39" spans="1:6" ht="30" x14ac:dyDescent="0.2">
      <c r="A39" s="27">
        <f t="shared" si="0"/>
        <v>23</v>
      </c>
      <c r="B39" s="64" t="s">
        <v>668</v>
      </c>
      <c r="C39" s="22" t="s">
        <v>667</v>
      </c>
      <c r="D39" s="26">
        <f>'Приложение 4'!G671</f>
        <v>8660</v>
      </c>
      <c r="E39" s="26">
        <v>70</v>
      </c>
      <c r="F39" s="26">
        <v>70</v>
      </c>
    </row>
    <row r="40" spans="1:6" x14ac:dyDescent="0.2">
      <c r="A40" s="27">
        <f>A37+1</f>
        <v>22</v>
      </c>
      <c r="B40" s="12" t="s">
        <v>101</v>
      </c>
      <c r="C40" s="22" t="s">
        <v>100</v>
      </c>
      <c r="D40" s="26">
        <f>D41</f>
        <v>908.2</v>
      </c>
      <c r="E40" s="26">
        <v>0</v>
      </c>
      <c r="F40" s="26">
        <v>0</v>
      </c>
    </row>
    <row r="41" spans="1:6" ht="17.25" customHeight="1" x14ac:dyDescent="0.2">
      <c r="A41" s="27">
        <f t="shared" si="0"/>
        <v>23</v>
      </c>
      <c r="B41" s="12" t="s">
        <v>103</v>
      </c>
      <c r="C41" s="22" t="s">
        <v>102</v>
      </c>
      <c r="D41" s="26">
        <f>'Приложение 4'!G176</f>
        <v>908.2</v>
      </c>
      <c r="E41" s="26">
        <v>0</v>
      </c>
      <c r="F41" s="26">
        <v>0</v>
      </c>
    </row>
    <row r="42" spans="1:6" x14ac:dyDescent="0.2">
      <c r="A42" s="27">
        <f>A39+1</f>
        <v>24</v>
      </c>
      <c r="B42" s="12" t="s">
        <v>546</v>
      </c>
      <c r="C42" s="22" t="s">
        <v>547</v>
      </c>
      <c r="D42" s="26">
        <f>D43+D44+D45+D46+D47</f>
        <v>457225.3</v>
      </c>
      <c r="E42" s="26">
        <f>E43+E44+E45+E46+E47</f>
        <v>425672.19999999995</v>
      </c>
      <c r="F42" s="26">
        <f>F43+F44+F45+F46+F47</f>
        <v>410892.49999999994</v>
      </c>
    </row>
    <row r="43" spans="1:6" ht="17.25" customHeight="1" x14ac:dyDescent="0.2">
      <c r="A43" s="27">
        <f t="shared" si="0"/>
        <v>25</v>
      </c>
      <c r="B43" s="12" t="s">
        <v>548</v>
      </c>
      <c r="C43" s="22" t="s">
        <v>549</v>
      </c>
      <c r="D43" s="26">
        <f>'Приложение 4'!G437</f>
        <v>80379.3</v>
      </c>
      <c r="E43" s="26">
        <v>70733</v>
      </c>
      <c r="F43" s="26">
        <v>69843</v>
      </c>
    </row>
    <row r="44" spans="1:6" x14ac:dyDescent="0.2">
      <c r="A44" s="27">
        <f t="shared" si="0"/>
        <v>26</v>
      </c>
      <c r="B44" s="12" t="s">
        <v>550</v>
      </c>
      <c r="C44" s="22" t="s">
        <v>551</v>
      </c>
      <c r="D44" s="26">
        <f>'Приложение 4'!G461+'Приложение 4'!G681</f>
        <v>325261.3</v>
      </c>
      <c r="E44" s="26">
        <v>311244.59999999998</v>
      </c>
      <c r="F44" s="26">
        <v>296718.59999999998</v>
      </c>
    </row>
    <row r="45" spans="1:6" x14ac:dyDescent="0.2">
      <c r="A45" s="27">
        <f t="shared" si="0"/>
        <v>27</v>
      </c>
      <c r="B45" s="12" t="s">
        <v>859</v>
      </c>
      <c r="C45" s="22" t="s">
        <v>858</v>
      </c>
      <c r="D45" s="26">
        <f>'Приложение 4'!G347+'Приложение 4'!G504</f>
        <v>19674.599999999999</v>
      </c>
      <c r="E45" s="26">
        <v>16251.3</v>
      </c>
      <c r="F45" s="26">
        <v>15011.3</v>
      </c>
    </row>
    <row r="46" spans="1:6" x14ac:dyDescent="0.2">
      <c r="A46" s="27">
        <f t="shared" si="0"/>
        <v>28</v>
      </c>
      <c r="B46" s="12" t="s">
        <v>835</v>
      </c>
      <c r="C46" s="22" t="s">
        <v>552</v>
      </c>
      <c r="D46" s="26">
        <f>'Приложение 4'!G184+'Приложение 4'!G524</f>
        <v>4956.2</v>
      </c>
      <c r="E46" s="26">
        <v>5802.2</v>
      </c>
      <c r="F46" s="26">
        <v>5707.5</v>
      </c>
    </row>
    <row r="47" spans="1:6" x14ac:dyDescent="0.2">
      <c r="A47" s="27">
        <f t="shared" si="0"/>
        <v>29</v>
      </c>
      <c r="B47" s="12" t="s">
        <v>553</v>
      </c>
      <c r="C47" s="22" t="s">
        <v>554</v>
      </c>
      <c r="D47" s="26">
        <f>'Приложение 4'!G540</f>
        <v>26953.899999999998</v>
      </c>
      <c r="E47" s="26">
        <v>21641.1</v>
      </c>
      <c r="F47" s="26">
        <v>23612.1</v>
      </c>
    </row>
    <row r="48" spans="1:6" x14ac:dyDescent="0.2">
      <c r="A48" s="27">
        <f t="shared" si="0"/>
        <v>30</v>
      </c>
      <c r="B48" s="12" t="s">
        <v>555</v>
      </c>
      <c r="C48" s="22" t="s">
        <v>556</v>
      </c>
      <c r="D48" s="26">
        <f>D49+D50</f>
        <v>80889.399999999994</v>
      </c>
      <c r="E48" s="26">
        <f>E49+E50</f>
        <v>62181.8</v>
      </c>
      <c r="F48" s="26">
        <f>F49+F50</f>
        <v>57081.4</v>
      </c>
    </row>
    <row r="49" spans="1:6" x14ac:dyDescent="0.2">
      <c r="A49" s="27">
        <f t="shared" si="0"/>
        <v>31</v>
      </c>
      <c r="B49" s="12" t="s">
        <v>557</v>
      </c>
      <c r="C49" s="22" t="s">
        <v>558</v>
      </c>
      <c r="D49" s="26">
        <f>'Приложение 4'!G364+'Приложение 4'!G688</f>
        <v>56814.2</v>
      </c>
      <c r="E49" s="26">
        <v>41771.800000000003</v>
      </c>
      <c r="F49" s="26">
        <v>39611.4</v>
      </c>
    </row>
    <row r="50" spans="1:6" ht="31.5" x14ac:dyDescent="0.2">
      <c r="A50" s="27">
        <f t="shared" si="0"/>
        <v>32</v>
      </c>
      <c r="B50" s="12" t="s">
        <v>559</v>
      </c>
      <c r="C50" s="22" t="s">
        <v>560</v>
      </c>
      <c r="D50" s="26">
        <f>'Приложение 4'!G413</f>
        <v>24075.200000000001</v>
      </c>
      <c r="E50" s="26">
        <v>20410</v>
      </c>
      <c r="F50" s="26">
        <v>17470</v>
      </c>
    </row>
    <row r="51" spans="1:6" x14ac:dyDescent="0.2">
      <c r="A51" s="27">
        <f t="shared" si="0"/>
        <v>33</v>
      </c>
      <c r="B51" s="12" t="s">
        <v>561</v>
      </c>
      <c r="C51" s="22" t="s">
        <v>562</v>
      </c>
      <c r="D51" s="26">
        <f>D52</f>
        <v>378.6</v>
      </c>
      <c r="E51" s="26">
        <f>E52</f>
        <v>378.6</v>
      </c>
      <c r="F51" s="26">
        <f>F52</f>
        <v>378.6</v>
      </c>
    </row>
    <row r="52" spans="1:6" x14ac:dyDescent="0.2">
      <c r="A52" s="27">
        <f t="shared" si="0"/>
        <v>34</v>
      </c>
      <c r="B52" s="12" t="s">
        <v>563</v>
      </c>
      <c r="C52" s="22" t="s">
        <v>564</v>
      </c>
      <c r="D52" s="26">
        <f>'Приложение 4'!G757</f>
        <v>378.6</v>
      </c>
      <c r="E52" s="26">
        <v>378.6</v>
      </c>
      <c r="F52" s="26">
        <v>378.6</v>
      </c>
    </row>
    <row r="53" spans="1:6" x14ac:dyDescent="0.2">
      <c r="A53" s="27">
        <f t="shared" si="0"/>
        <v>35</v>
      </c>
      <c r="B53" s="12" t="s">
        <v>565</v>
      </c>
      <c r="C53" s="22" t="s">
        <v>566</v>
      </c>
      <c r="D53" s="26">
        <f>D54+D55+D56+D57</f>
        <v>27432.700000000004</v>
      </c>
      <c r="E53" s="26">
        <f>E54+E55+E56</f>
        <v>23696</v>
      </c>
      <c r="F53" s="26">
        <f>F54+F55+F56</f>
        <v>17171.7</v>
      </c>
    </row>
    <row r="54" spans="1:6" x14ac:dyDescent="0.2">
      <c r="A54" s="27">
        <f t="shared" si="0"/>
        <v>36</v>
      </c>
      <c r="B54" s="12" t="s">
        <v>817</v>
      </c>
      <c r="C54" s="22" t="s">
        <v>818</v>
      </c>
      <c r="D54" s="26">
        <f>'Приложение 4'!G240</f>
        <v>1900</v>
      </c>
      <c r="E54" s="26">
        <v>1640</v>
      </c>
      <c r="F54" s="26">
        <v>1500</v>
      </c>
    </row>
    <row r="55" spans="1:6" x14ac:dyDescent="0.2">
      <c r="A55" s="27">
        <f t="shared" si="0"/>
        <v>37</v>
      </c>
      <c r="B55" s="12" t="s">
        <v>819</v>
      </c>
      <c r="C55" s="22" t="s">
        <v>820</v>
      </c>
      <c r="D55" s="26">
        <f>'Приложение 4'!G245+'Приложение 4'!G579</f>
        <v>20631.200000000004</v>
      </c>
      <c r="E55" s="26">
        <v>13161.2</v>
      </c>
      <c r="F55" s="26">
        <v>13011.2</v>
      </c>
    </row>
    <row r="56" spans="1:6" x14ac:dyDescent="0.2">
      <c r="A56" s="27">
        <f t="shared" si="0"/>
        <v>38</v>
      </c>
      <c r="B56" s="12" t="s">
        <v>821</v>
      </c>
      <c r="C56" s="22" t="s">
        <v>822</v>
      </c>
      <c r="D56" s="26">
        <f>'Приложение 4'!G251+'Приложение 4'!G601</f>
        <v>3874.2999999999993</v>
      </c>
      <c r="E56" s="26">
        <v>8894.7999999999993</v>
      </c>
      <c r="F56" s="26">
        <v>2660.5</v>
      </c>
    </row>
    <row r="57" spans="1:6" ht="31.5" x14ac:dyDescent="0.2">
      <c r="A57" s="27">
        <f t="shared" si="0"/>
        <v>39</v>
      </c>
      <c r="B57" s="12" t="s">
        <v>573</v>
      </c>
      <c r="C57" s="22" t="s">
        <v>572</v>
      </c>
      <c r="D57" s="26">
        <f>'Приложение 4'!G257</f>
        <v>1027.1999999999998</v>
      </c>
      <c r="E57" s="26">
        <v>0</v>
      </c>
      <c r="F57" s="26">
        <v>0</v>
      </c>
    </row>
    <row r="58" spans="1:6" x14ac:dyDescent="0.2">
      <c r="A58" s="27">
        <f t="shared" si="0"/>
        <v>40</v>
      </c>
      <c r="B58" s="12" t="s">
        <v>823</v>
      </c>
      <c r="C58" s="22" t="s">
        <v>824</v>
      </c>
      <c r="D58" s="26">
        <f>D61+D59+D60</f>
        <v>31494.7</v>
      </c>
      <c r="E58" s="26">
        <f>E61+E59+E60</f>
        <v>20515</v>
      </c>
      <c r="F58" s="26">
        <f>F61+F59+F60</f>
        <v>17220</v>
      </c>
    </row>
    <row r="59" spans="1:6" x14ac:dyDescent="0.2">
      <c r="A59" s="27">
        <f t="shared" si="0"/>
        <v>41</v>
      </c>
      <c r="B59" s="12" t="s">
        <v>482</v>
      </c>
      <c r="C59" s="22" t="s">
        <v>481</v>
      </c>
      <c r="D59" s="26">
        <f>'Приложение 4'!G268</f>
        <v>15066.600000000002</v>
      </c>
      <c r="E59" s="26">
        <v>11830</v>
      </c>
      <c r="F59" s="26">
        <v>10320</v>
      </c>
    </row>
    <row r="60" spans="1:6" x14ac:dyDescent="0.2">
      <c r="A60" s="27">
        <f t="shared" si="0"/>
        <v>42</v>
      </c>
      <c r="B60" s="12" t="s">
        <v>176</v>
      </c>
      <c r="C60" s="22" t="s">
        <v>175</v>
      </c>
      <c r="D60" s="26">
        <f>'Приложение 4'!G287</f>
        <v>15768.8</v>
      </c>
      <c r="E60" s="26">
        <v>7850</v>
      </c>
      <c r="F60" s="26">
        <v>6120</v>
      </c>
    </row>
    <row r="61" spans="1:6" ht="31.5" x14ac:dyDescent="0.2">
      <c r="A61" s="27">
        <f t="shared" si="0"/>
        <v>43</v>
      </c>
      <c r="B61" s="12" t="s">
        <v>825</v>
      </c>
      <c r="C61" s="22" t="s">
        <v>826</v>
      </c>
      <c r="D61" s="26">
        <f>'Приложение 4'!G316</f>
        <v>659.3</v>
      </c>
      <c r="E61" s="26">
        <v>835</v>
      </c>
      <c r="F61" s="26">
        <v>780</v>
      </c>
    </row>
    <row r="62" spans="1:6" ht="63" x14ac:dyDescent="0.2">
      <c r="A62" s="27">
        <f t="shared" si="0"/>
        <v>44</v>
      </c>
      <c r="B62" s="12" t="s">
        <v>836</v>
      </c>
      <c r="C62" s="22" t="s">
        <v>827</v>
      </c>
      <c r="D62" s="26">
        <f>D63+D64</f>
        <v>51256</v>
      </c>
      <c r="E62" s="26">
        <f>E63+E64</f>
        <v>40943.199999999997</v>
      </c>
      <c r="F62" s="26">
        <f>F63+F64</f>
        <v>40735</v>
      </c>
    </row>
    <row r="63" spans="1:6" ht="47.25" x14ac:dyDescent="0.2">
      <c r="A63" s="27">
        <f t="shared" si="0"/>
        <v>45</v>
      </c>
      <c r="B63" s="12" t="s">
        <v>828</v>
      </c>
      <c r="C63" s="22" t="s">
        <v>829</v>
      </c>
      <c r="D63" s="26">
        <f>'Приложение 4'!G763</f>
        <v>30574.199999999997</v>
      </c>
      <c r="E63" s="26">
        <v>28604.5</v>
      </c>
      <c r="F63" s="26">
        <v>28688.6</v>
      </c>
    </row>
    <row r="64" spans="1:6" ht="31.5" x14ac:dyDescent="0.2">
      <c r="A64" s="27">
        <f t="shared" si="0"/>
        <v>46</v>
      </c>
      <c r="B64" s="12" t="s">
        <v>830</v>
      </c>
      <c r="C64" s="22" t="s">
        <v>831</v>
      </c>
      <c r="D64" s="26">
        <f>'Приложение 4'!G772</f>
        <v>20681.8</v>
      </c>
      <c r="E64" s="26">
        <v>12338.7</v>
      </c>
      <c r="F64" s="26">
        <v>12046.4</v>
      </c>
    </row>
    <row r="65" spans="1:6" x14ac:dyDescent="0.2">
      <c r="A65" s="27">
        <f t="shared" si="0"/>
        <v>47</v>
      </c>
      <c r="B65" s="12" t="s">
        <v>832</v>
      </c>
      <c r="C65" s="22"/>
      <c r="D65" s="26"/>
      <c r="E65" s="26">
        <v>16431.8</v>
      </c>
      <c r="F65" s="26">
        <v>32553</v>
      </c>
    </row>
    <row r="66" spans="1:6" x14ac:dyDescent="0.2">
      <c r="A66" s="359" t="s">
        <v>806</v>
      </c>
      <c r="B66" s="359"/>
      <c r="C66" s="22"/>
      <c r="D66" s="26">
        <f>D15+D24+D26+D29+D35+D42+D48+D51+D53+D58+D62+D40</f>
        <v>810238.59999999986</v>
      </c>
      <c r="E66" s="26">
        <f>E65+E62+E58+E53+E51+E48+E42+E35+E29+E26+E24+E15</f>
        <v>695853.70000000007</v>
      </c>
      <c r="F66" s="26">
        <f>F65+F62+F58+F53+F51+F48+F42+F35+F29+F26+F24+F15</f>
        <v>677340.59999999986</v>
      </c>
    </row>
    <row r="67" spans="1:6" x14ac:dyDescent="0.2">
      <c r="A67" s="29"/>
      <c r="B67" s="10"/>
      <c r="C67" s="29"/>
      <c r="D67" s="29"/>
      <c r="E67" s="43"/>
      <c r="F67" s="43"/>
    </row>
    <row r="68" spans="1:6" x14ac:dyDescent="0.2">
      <c r="A68" s="29"/>
      <c r="B68" s="10"/>
      <c r="C68" s="29"/>
      <c r="D68" s="29"/>
      <c r="E68" s="29"/>
      <c r="F68" s="29"/>
    </row>
    <row r="69" spans="1:6" x14ac:dyDescent="0.2">
      <c r="A69" s="29"/>
      <c r="B69" s="10"/>
      <c r="C69" s="29"/>
      <c r="D69" s="42"/>
      <c r="E69" s="42"/>
      <c r="F69" s="42"/>
    </row>
    <row r="70" spans="1:6" x14ac:dyDescent="0.2">
      <c r="A70" s="29"/>
      <c r="B70" s="10"/>
      <c r="C70" s="29"/>
      <c r="D70" s="29"/>
      <c r="E70" s="29"/>
      <c r="F70" s="29"/>
    </row>
    <row r="71" spans="1:6" x14ac:dyDescent="0.2">
      <c r="A71" s="29"/>
      <c r="B71" s="10"/>
      <c r="C71" s="29"/>
      <c r="D71" s="29"/>
      <c r="E71" s="29"/>
      <c r="F71" s="29"/>
    </row>
    <row r="72" spans="1:6" x14ac:dyDescent="0.2">
      <c r="A72" s="29"/>
      <c r="B72" s="10"/>
      <c r="C72" s="29"/>
      <c r="D72" s="29"/>
      <c r="E72" s="29"/>
      <c r="F72" s="29"/>
    </row>
    <row r="73" spans="1:6" x14ac:dyDescent="0.2">
      <c r="A73" s="29"/>
      <c r="B73" s="10"/>
      <c r="C73" s="29"/>
      <c r="D73" s="29"/>
      <c r="E73" s="29"/>
      <c r="F73" s="29"/>
    </row>
    <row r="74" spans="1:6" x14ac:dyDescent="0.2">
      <c r="A74" s="29"/>
      <c r="B74" s="10"/>
      <c r="C74" s="29"/>
      <c r="D74" s="29"/>
      <c r="E74" s="29"/>
      <c r="F74" s="29"/>
    </row>
    <row r="75" spans="1:6" x14ac:dyDescent="0.2">
      <c r="A75" s="29"/>
      <c r="B75" s="10"/>
      <c r="C75" s="29"/>
      <c r="D75" s="29"/>
      <c r="E75" s="29"/>
      <c r="F75" s="29"/>
    </row>
    <row r="76" spans="1:6" x14ac:dyDescent="0.2">
      <c r="A76" s="29"/>
      <c r="B76" s="10"/>
      <c r="C76" s="29"/>
      <c r="D76" s="29"/>
      <c r="E76" s="29"/>
      <c r="F76" s="29"/>
    </row>
    <row r="77" spans="1:6" x14ac:dyDescent="0.2">
      <c r="A77" s="29"/>
      <c r="B77" s="10"/>
      <c r="C77" s="29"/>
      <c r="D77" s="29"/>
      <c r="E77" s="29"/>
      <c r="F77" s="29"/>
    </row>
    <row r="78" spans="1:6" x14ac:dyDescent="0.2">
      <c r="A78" s="29"/>
      <c r="B78" s="10"/>
      <c r="C78" s="29"/>
      <c r="D78" s="29"/>
      <c r="E78" s="29"/>
      <c r="F78" s="29"/>
    </row>
    <row r="79" spans="1:6" x14ac:dyDescent="0.2">
      <c r="A79" s="29"/>
      <c r="B79" s="10"/>
      <c r="C79" s="29"/>
      <c r="D79" s="29"/>
      <c r="E79" s="29"/>
      <c r="F79" s="29"/>
    </row>
  </sheetData>
  <mergeCells count="9">
    <mergeCell ref="A66:B66"/>
    <mergeCell ref="A5:F5"/>
    <mergeCell ref="A6:F6"/>
    <mergeCell ref="A7:F7"/>
    <mergeCell ref="A8:F8"/>
    <mergeCell ref="A1:F1"/>
    <mergeCell ref="A2:F2"/>
    <mergeCell ref="A3:F3"/>
    <mergeCell ref="A10:F10"/>
  </mergeCells>
  <phoneticPr fontId="8" type="noConversion"/>
  <pageMargins left="1.1417322834645669" right="0" top="0.51181102362204722" bottom="0.98425196850393704" header="0.51181102362204722" footer="0.51181102362204722"/>
  <pageSetup paperSize="9" scale="84" firstPageNumber="21" fitToHeight="2" orientation="portrait" useFirstPageNumber="1" r:id="rId1"/>
  <headerFooter alignWithMargins="0"/>
  <rowBreaks count="1" manualBreakCount="1"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815"/>
  <sheetViews>
    <sheetView view="pageBreakPreview" zoomScaleNormal="100" zoomScaleSheetLayoutView="100" workbookViewId="0">
      <selection activeCell="A3" sqref="A3:G3"/>
    </sheetView>
  </sheetViews>
  <sheetFormatPr defaultRowHeight="18" x14ac:dyDescent="0.25"/>
  <cols>
    <col min="1" max="1" width="9" style="257" customWidth="1"/>
    <col min="2" max="2" width="83.5703125" style="254" customWidth="1"/>
    <col min="3" max="3" width="11" style="255" bestFit="1" customWidth="1"/>
    <col min="4" max="4" width="10.85546875" style="255" bestFit="1" customWidth="1"/>
    <col min="5" max="5" width="15.5703125" style="253" bestFit="1" customWidth="1"/>
    <col min="6" max="6" width="9.7109375" style="253" bestFit="1" customWidth="1"/>
    <col min="7" max="7" width="16.7109375" style="173" customWidth="1"/>
    <col min="8" max="8" width="12.28515625" style="124" customWidth="1"/>
    <col min="9" max="9" width="9.140625" style="47"/>
    <col min="10" max="10" width="15.85546875" style="48" customWidth="1"/>
    <col min="11" max="11" width="11.28515625" style="48" customWidth="1"/>
    <col min="12" max="12" width="13.7109375" style="48" customWidth="1"/>
    <col min="13" max="16384" width="9.140625" style="48"/>
  </cols>
  <sheetData>
    <row r="1" spans="1:254" s="15" customFormat="1" ht="15.75" x14ac:dyDescent="0.25">
      <c r="A1" s="326" t="s">
        <v>51</v>
      </c>
      <c r="B1" s="327"/>
      <c r="C1" s="327"/>
      <c r="D1" s="327"/>
      <c r="E1" s="327"/>
      <c r="F1" s="327"/>
      <c r="G1" s="367"/>
    </row>
    <row r="2" spans="1:254" s="324" customFormat="1" ht="15.75" x14ac:dyDescent="0.25">
      <c r="A2" s="328" t="s">
        <v>517</v>
      </c>
      <c r="B2" s="368"/>
      <c r="C2" s="368"/>
      <c r="D2" s="368"/>
      <c r="E2" s="368"/>
      <c r="F2" s="368"/>
      <c r="G2" s="368"/>
      <c r="H2" s="322"/>
      <c r="I2" s="322"/>
      <c r="J2" s="322"/>
      <c r="K2" s="322"/>
      <c r="L2" s="322"/>
      <c r="M2" s="177"/>
      <c r="N2" s="177"/>
      <c r="O2" s="321" t="s">
        <v>517</v>
      </c>
      <c r="P2" s="322"/>
      <c r="Q2" s="322"/>
      <c r="R2" s="322"/>
      <c r="S2" s="322"/>
      <c r="T2" s="322"/>
      <c r="U2" s="177"/>
      <c r="V2" s="177"/>
      <c r="W2" s="321" t="s">
        <v>517</v>
      </c>
      <c r="X2" s="322"/>
      <c r="Y2" s="322"/>
      <c r="Z2" s="322"/>
      <c r="AA2" s="322"/>
      <c r="AB2" s="322"/>
      <c r="AC2" s="177"/>
      <c r="AD2" s="177"/>
      <c r="AE2" s="321" t="s">
        <v>517</v>
      </c>
      <c r="AF2" s="322"/>
      <c r="AG2" s="322"/>
      <c r="AH2" s="322"/>
      <c r="AI2" s="322"/>
      <c r="AJ2" s="322"/>
      <c r="AK2" s="177"/>
      <c r="AL2" s="177"/>
      <c r="AM2" s="321" t="s">
        <v>517</v>
      </c>
      <c r="AN2" s="322"/>
      <c r="AO2" s="322"/>
      <c r="AP2" s="322"/>
      <c r="AQ2" s="322"/>
      <c r="AR2" s="322"/>
      <c r="AS2" s="177"/>
      <c r="AT2" s="177"/>
      <c r="AU2" s="321" t="s">
        <v>517</v>
      </c>
      <c r="AV2" s="322"/>
      <c r="AW2" s="322"/>
      <c r="AX2" s="322"/>
      <c r="AY2" s="322"/>
      <c r="AZ2" s="322"/>
      <c r="BA2" s="177"/>
      <c r="BB2" s="177"/>
      <c r="BC2" s="321" t="s">
        <v>517</v>
      </c>
      <c r="BD2" s="322"/>
      <c r="BE2" s="322"/>
      <c r="BF2" s="322"/>
      <c r="BG2" s="322"/>
      <c r="BH2" s="322"/>
      <c r="BI2" s="177"/>
      <c r="BJ2" s="177"/>
      <c r="BK2" s="321" t="s">
        <v>517</v>
      </c>
      <c r="BL2" s="322"/>
      <c r="BM2" s="322"/>
      <c r="BN2" s="322"/>
      <c r="BO2" s="322"/>
      <c r="BP2" s="322"/>
      <c r="BQ2" s="177"/>
      <c r="BR2" s="177"/>
      <c r="BS2" s="321" t="s">
        <v>517</v>
      </c>
      <c r="BT2" s="322"/>
      <c r="BU2" s="322"/>
      <c r="BV2" s="322"/>
      <c r="BW2" s="322"/>
      <c r="BX2" s="322"/>
      <c r="BY2" s="177"/>
      <c r="BZ2" s="177"/>
      <c r="CA2" s="321" t="s">
        <v>517</v>
      </c>
      <c r="CB2" s="322"/>
      <c r="CC2" s="322"/>
      <c r="CD2" s="322"/>
      <c r="CE2" s="322"/>
      <c r="CF2" s="322"/>
      <c r="CG2" s="177"/>
      <c r="CH2" s="177"/>
      <c r="CI2" s="321" t="s">
        <v>517</v>
      </c>
      <c r="CJ2" s="322"/>
      <c r="CK2" s="322"/>
      <c r="CL2" s="322"/>
      <c r="CM2" s="322"/>
      <c r="CN2" s="322"/>
      <c r="CO2" s="177"/>
      <c r="CP2" s="177"/>
      <c r="CQ2" s="321" t="s">
        <v>517</v>
      </c>
      <c r="CR2" s="322"/>
      <c r="CS2" s="322"/>
      <c r="CT2" s="322"/>
      <c r="CU2" s="322"/>
      <c r="CV2" s="322"/>
      <c r="CW2" s="177"/>
      <c r="CX2" s="177"/>
      <c r="CY2" s="321" t="s">
        <v>517</v>
      </c>
      <c r="CZ2" s="322"/>
      <c r="DA2" s="322"/>
      <c r="DB2" s="322"/>
      <c r="DC2" s="322"/>
      <c r="DD2" s="322"/>
      <c r="DE2" s="177"/>
      <c r="DF2" s="177"/>
      <c r="DG2" s="321" t="s">
        <v>517</v>
      </c>
      <c r="DH2" s="322"/>
      <c r="DI2" s="322"/>
      <c r="DJ2" s="322"/>
      <c r="DK2" s="322"/>
      <c r="DL2" s="322"/>
      <c r="DM2" s="177"/>
      <c r="DN2" s="177"/>
      <c r="DO2" s="321" t="s">
        <v>517</v>
      </c>
      <c r="DP2" s="322"/>
      <c r="DQ2" s="322"/>
      <c r="DR2" s="322"/>
      <c r="DS2" s="322"/>
      <c r="DT2" s="322"/>
      <c r="DU2" s="177"/>
      <c r="DV2" s="177"/>
      <c r="DW2" s="321" t="s">
        <v>517</v>
      </c>
      <c r="DX2" s="322"/>
      <c r="DY2" s="322"/>
      <c r="DZ2" s="322"/>
      <c r="EA2" s="322"/>
      <c r="EB2" s="322"/>
      <c r="EC2" s="177"/>
      <c r="ED2" s="177"/>
      <c r="EE2" s="321" t="s">
        <v>517</v>
      </c>
      <c r="EF2" s="322"/>
      <c r="EG2" s="322"/>
      <c r="EH2" s="322"/>
      <c r="EI2" s="322"/>
      <c r="EJ2" s="322"/>
      <c r="EK2" s="177"/>
      <c r="EL2" s="177"/>
      <c r="EM2" s="321" t="s">
        <v>517</v>
      </c>
      <c r="EN2" s="322"/>
      <c r="EO2" s="322"/>
      <c r="EP2" s="322"/>
      <c r="EQ2" s="322"/>
      <c r="ER2" s="322"/>
      <c r="ES2" s="177"/>
      <c r="ET2" s="177"/>
      <c r="EU2" s="321" t="s">
        <v>517</v>
      </c>
      <c r="EV2" s="322"/>
      <c r="EW2" s="322"/>
      <c r="EX2" s="322"/>
      <c r="EY2" s="322"/>
      <c r="EZ2" s="322"/>
      <c r="FA2" s="177"/>
      <c r="FB2" s="177"/>
      <c r="FC2" s="321" t="s">
        <v>517</v>
      </c>
      <c r="FD2" s="322"/>
      <c r="FE2" s="322"/>
      <c r="FF2" s="322"/>
      <c r="FG2" s="322"/>
      <c r="FH2" s="322"/>
      <c r="FI2" s="177"/>
      <c r="FJ2" s="177"/>
      <c r="FK2" s="321" t="s">
        <v>517</v>
      </c>
      <c r="FL2" s="322"/>
      <c r="FM2" s="322"/>
      <c r="FN2" s="322"/>
      <c r="FO2" s="322"/>
      <c r="FP2" s="322"/>
      <c r="FQ2" s="177"/>
      <c r="FR2" s="177"/>
      <c r="FS2" s="321" t="s">
        <v>517</v>
      </c>
      <c r="FT2" s="322"/>
      <c r="FU2" s="322"/>
      <c r="FV2" s="322"/>
      <c r="FW2" s="322"/>
      <c r="FX2" s="322"/>
      <c r="FY2" s="177"/>
      <c r="FZ2" s="177"/>
      <c r="GA2" s="321" t="s">
        <v>517</v>
      </c>
      <c r="GB2" s="322"/>
      <c r="GC2" s="322"/>
      <c r="GD2" s="322"/>
      <c r="GE2" s="322"/>
      <c r="GF2" s="322"/>
      <c r="GG2" s="177"/>
      <c r="GH2" s="177"/>
      <c r="GI2" s="321" t="s">
        <v>517</v>
      </c>
      <c r="GJ2" s="322"/>
      <c r="GK2" s="322"/>
      <c r="GL2" s="322"/>
      <c r="GM2" s="322"/>
      <c r="GN2" s="322"/>
      <c r="GO2" s="177"/>
      <c r="GP2" s="177"/>
      <c r="GQ2" s="321" t="s">
        <v>517</v>
      </c>
      <c r="GR2" s="322"/>
      <c r="GS2" s="322"/>
      <c r="GT2" s="322"/>
      <c r="GU2" s="322"/>
      <c r="GV2" s="322"/>
      <c r="GW2" s="177"/>
      <c r="GX2" s="177"/>
      <c r="GY2" s="321" t="s">
        <v>517</v>
      </c>
      <c r="GZ2" s="322"/>
      <c r="HA2" s="322"/>
      <c r="HB2" s="322"/>
      <c r="HC2" s="322"/>
      <c r="HD2" s="322"/>
      <c r="HE2" s="177"/>
      <c r="HF2" s="177"/>
      <c r="HG2" s="321" t="s">
        <v>517</v>
      </c>
      <c r="HH2" s="322"/>
      <c r="HI2" s="322"/>
      <c r="HJ2" s="322"/>
      <c r="HK2" s="322"/>
      <c r="HL2" s="322"/>
      <c r="HM2" s="177"/>
      <c r="HN2" s="177"/>
      <c r="HO2" s="321" t="s">
        <v>517</v>
      </c>
      <c r="HP2" s="322"/>
      <c r="HQ2" s="322"/>
      <c r="HR2" s="322"/>
      <c r="HS2" s="322"/>
      <c r="HT2" s="322"/>
      <c r="HU2" s="177"/>
      <c r="HV2" s="177"/>
      <c r="HW2" s="321" t="s">
        <v>517</v>
      </c>
      <c r="HX2" s="322"/>
      <c r="HY2" s="322"/>
      <c r="HZ2" s="322"/>
      <c r="IA2" s="322"/>
      <c r="IB2" s="322"/>
      <c r="IC2" s="177"/>
      <c r="ID2" s="177"/>
      <c r="IE2" s="321" t="s">
        <v>517</v>
      </c>
      <c r="IF2" s="322"/>
      <c r="IG2" s="322"/>
      <c r="IH2" s="322"/>
      <c r="II2" s="322"/>
      <c r="IJ2" s="322"/>
      <c r="IK2" s="177"/>
      <c r="IL2" s="177"/>
      <c r="IM2" s="321" t="s">
        <v>517</v>
      </c>
      <c r="IN2" s="322"/>
      <c r="IO2" s="322"/>
      <c r="IP2" s="322"/>
      <c r="IQ2" s="322"/>
      <c r="IR2" s="322"/>
      <c r="IS2" s="177"/>
      <c r="IT2" s="177"/>
    </row>
    <row r="3" spans="1:254" s="324" customFormat="1" ht="15.75" x14ac:dyDescent="0.25">
      <c r="A3" s="330" t="s">
        <v>929</v>
      </c>
      <c r="B3" s="367"/>
      <c r="C3" s="367"/>
      <c r="D3" s="367"/>
      <c r="E3" s="367"/>
      <c r="F3" s="367"/>
      <c r="G3" s="367"/>
      <c r="H3" s="176"/>
      <c r="I3" s="176"/>
      <c r="J3" s="176"/>
      <c r="K3" s="176"/>
      <c r="L3" s="176"/>
      <c r="M3" s="177"/>
      <c r="N3" s="177"/>
      <c r="O3" s="175" t="s">
        <v>362</v>
      </c>
      <c r="P3" s="176"/>
      <c r="Q3" s="176"/>
      <c r="R3" s="176"/>
      <c r="S3" s="176"/>
      <c r="T3" s="176"/>
      <c r="U3" s="177"/>
      <c r="V3" s="177"/>
      <c r="W3" s="175" t="s">
        <v>362</v>
      </c>
      <c r="X3" s="176"/>
      <c r="Y3" s="176"/>
      <c r="Z3" s="176"/>
      <c r="AA3" s="176"/>
      <c r="AB3" s="176"/>
      <c r="AC3" s="177"/>
      <c r="AD3" s="177"/>
      <c r="AE3" s="175" t="s">
        <v>362</v>
      </c>
      <c r="AF3" s="176"/>
      <c r="AG3" s="176"/>
      <c r="AH3" s="176"/>
      <c r="AI3" s="176"/>
      <c r="AJ3" s="176"/>
      <c r="AK3" s="177"/>
      <c r="AL3" s="177"/>
      <c r="AM3" s="175" t="s">
        <v>362</v>
      </c>
      <c r="AN3" s="176"/>
      <c r="AO3" s="176"/>
      <c r="AP3" s="176"/>
      <c r="AQ3" s="176"/>
      <c r="AR3" s="176"/>
      <c r="AS3" s="177"/>
      <c r="AT3" s="177"/>
      <c r="AU3" s="175" t="s">
        <v>362</v>
      </c>
      <c r="AV3" s="176"/>
      <c r="AW3" s="176"/>
      <c r="AX3" s="176"/>
      <c r="AY3" s="176"/>
      <c r="AZ3" s="176"/>
      <c r="BA3" s="177"/>
      <c r="BB3" s="177"/>
      <c r="BC3" s="175" t="s">
        <v>362</v>
      </c>
      <c r="BD3" s="176"/>
      <c r="BE3" s="176"/>
      <c r="BF3" s="176"/>
      <c r="BG3" s="176"/>
      <c r="BH3" s="176"/>
      <c r="BI3" s="177"/>
      <c r="BJ3" s="177"/>
      <c r="BK3" s="175" t="s">
        <v>362</v>
      </c>
      <c r="BL3" s="176"/>
      <c r="BM3" s="176"/>
      <c r="BN3" s="176"/>
      <c r="BO3" s="176"/>
      <c r="BP3" s="176"/>
      <c r="BQ3" s="177"/>
      <c r="BR3" s="177"/>
      <c r="BS3" s="175" t="s">
        <v>362</v>
      </c>
      <c r="BT3" s="176"/>
      <c r="BU3" s="176"/>
      <c r="BV3" s="176"/>
      <c r="BW3" s="176"/>
      <c r="BX3" s="176"/>
      <c r="BY3" s="177"/>
      <c r="BZ3" s="177"/>
      <c r="CA3" s="175" t="s">
        <v>362</v>
      </c>
      <c r="CB3" s="176"/>
      <c r="CC3" s="176"/>
      <c r="CD3" s="176"/>
      <c r="CE3" s="176"/>
      <c r="CF3" s="176"/>
      <c r="CG3" s="177"/>
      <c r="CH3" s="177"/>
      <c r="CI3" s="175" t="s">
        <v>362</v>
      </c>
      <c r="CJ3" s="176"/>
      <c r="CK3" s="176"/>
      <c r="CL3" s="176"/>
      <c r="CM3" s="176"/>
      <c r="CN3" s="176"/>
      <c r="CO3" s="177"/>
      <c r="CP3" s="177"/>
      <c r="CQ3" s="175" t="s">
        <v>362</v>
      </c>
      <c r="CR3" s="176"/>
      <c r="CS3" s="176"/>
      <c r="CT3" s="176"/>
      <c r="CU3" s="176"/>
      <c r="CV3" s="176"/>
      <c r="CW3" s="177"/>
      <c r="CX3" s="177"/>
      <c r="CY3" s="175" t="s">
        <v>362</v>
      </c>
      <c r="CZ3" s="176"/>
      <c r="DA3" s="176"/>
      <c r="DB3" s="176"/>
      <c r="DC3" s="176"/>
      <c r="DD3" s="176"/>
      <c r="DE3" s="177"/>
      <c r="DF3" s="177"/>
      <c r="DG3" s="175" t="s">
        <v>362</v>
      </c>
      <c r="DH3" s="176"/>
      <c r="DI3" s="176"/>
      <c r="DJ3" s="176"/>
      <c r="DK3" s="176"/>
      <c r="DL3" s="176"/>
      <c r="DM3" s="177"/>
      <c r="DN3" s="177"/>
      <c r="DO3" s="175" t="s">
        <v>362</v>
      </c>
      <c r="DP3" s="176"/>
      <c r="DQ3" s="176"/>
      <c r="DR3" s="176"/>
      <c r="DS3" s="176"/>
      <c r="DT3" s="176"/>
      <c r="DU3" s="177"/>
      <c r="DV3" s="177"/>
      <c r="DW3" s="175" t="s">
        <v>362</v>
      </c>
      <c r="DX3" s="176"/>
      <c r="DY3" s="176"/>
      <c r="DZ3" s="176"/>
      <c r="EA3" s="176"/>
      <c r="EB3" s="176"/>
      <c r="EC3" s="177"/>
      <c r="ED3" s="177"/>
      <c r="EE3" s="175" t="s">
        <v>362</v>
      </c>
      <c r="EF3" s="176"/>
      <c r="EG3" s="176"/>
      <c r="EH3" s="176"/>
      <c r="EI3" s="176"/>
      <c r="EJ3" s="176"/>
      <c r="EK3" s="177"/>
      <c r="EL3" s="177"/>
      <c r="EM3" s="175" t="s">
        <v>362</v>
      </c>
      <c r="EN3" s="176"/>
      <c r="EO3" s="176"/>
      <c r="EP3" s="176"/>
      <c r="EQ3" s="176"/>
      <c r="ER3" s="176"/>
      <c r="ES3" s="177"/>
      <c r="ET3" s="177"/>
      <c r="EU3" s="175" t="s">
        <v>362</v>
      </c>
      <c r="EV3" s="176"/>
      <c r="EW3" s="176"/>
      <c r="EX3" s="176"/>
      <c r="EY3" s="176"/>
      <c r="EZ3" s="176"/>
      <c r="FA3" s="177"/>
      <c r="FB3" s="177"/>
      <c r="FC3" s="175" t="s">
        <v>362</v>
      </c>
      <c r="FD3" s="176"/>
      <c r="FE3" s="176"/>
      <c r="FF3" s="176"/>
      <c r="FG3" s="176"/>
      <c r="FH3" s="176"/>
      <c r="FI3" s="177"/>
      <c r="FJ3" s="177"/>
      <c r="FK3" s="175" t="s">
        <v>362</v>
      </c>
      <c r="FL3" s="176"/>
      <c r="FM3" s="176"/>
      <c r="FN3" s="176"/>
      <c r="FO3" s="176"/>
      <c r="FP3" s="176"/>
      <c r="FQ3" s="177"/>
      <c r="FR3" s="177"/>
      <c r="FS3" s="175" t="s">
        <v>362</v>
      </c>
      <c r="FT3" s="176"/>
      <c r="FU3" s="176"/>
      <c r="FV3" s="176"/>
      <c r="FW3" s="176"/>
      <c r="FX3" s="176"/>
      <c r="FY3" s="177"/>
      <c r="FZ3" s="177"/>
      <c r="GA3" s="175" t="s">
        <v>362</v>
      </c>
      <c r="GB3" s="176"/>
      <c r="GC3" s="176"/>
      <c r="GD3" s="176"/>
      <c r="GE3" s="176"/>
      <c r="GF3" s="176"/>
      <c r="GG3" s="177"/>
      <c r="GH3" s="177"/>
      <c r="GI3" s="175" t="s">
        <v>362</v>
      </c>
      <c r="GJ3" s="176"/>
      <c r="GK3" s="176"/>
      <c r="GL3" s="176"/>
      <c r="GM3" s="176"/>
      <c r="GN3" s="176"/>
      <c r="GO3" s="177"/>
      <c r="GP3" s="177"/>
      <c r="GQ3" s="175" t="s">
        <v>362</v>
      </c>
      <c r="GR3" s="176"/>
      <c r="GS3" s="176"/>
      <c r="GT3" s="176"/>
      <c r="GU3" s="176"/>
      <c r="GV3" s="176"/>
      <c r="GW3" s="177"/>
      <c r="GX3" s="177"/>
      <c r="GY3" s="175" t="s">
        <v>362</v>
      </c>
      <c r="GZ3" s="176"/>
      <c r="HA3" s="176"/>
      <c r="HB3" s="176"/>
      <c r="HC3" s="176"/>
      <c r="HD3" s="176"/>
      <c r="HE3" s="177"/>
      <c r="HF3" s="177"/>
      <c r="HG3" s="175" t="s">
        <v>362</v>
      </c>
      <c r="HH3" s="176"/>
      <c r="HI3" s="176"/>
      <c r="HJ3" s="176"/>
      <c r="HK3" s="176"/>
      <c r="HL3" s="176"/>
      <c r="HM3" s="177"/>
      <c r="HN3" s="177"/>
      <c r="HO3" s="175" t="s">
        <v>362</v>
      </c>
      <c r="HP3" s="176"/>
      <c r="HQ3" s="176"/>
      <c r="HR3" s="176"/>
      <c r="HS3" s="176"/>
      <c r="HT3" s="176"/>
      <c r="HU3" s="177"/>
      <c r="HV3" s="177"/>
      <c r="HW3" s="175" t="s">
        <v>362</v>
      </c>
      <c r="HX3" s="176"/>
      <c r="HY3" s="176"/>
      <c r="HZ3" s="176"/>
      <c r="IA3" s="176"/>
      <c r="IB3" s="176"/>
      <c r="IC3" s="177"/>
      <c r="ID3" s="177"/>
      <c r="IE3" s="175" t="s">
        <v>362</v>
      </c>
      <c r="IF3" s="176"/>
      <c r="IG3" s="176"/>
      <c r="IH3" s="176"/>
      <c r="II3" s="176"/>
      <c r="IJ3" s="176"/>
      <c r="IK3" s="177"/>
      <c r="IL3" s="177"/>
      <c r="IM3" s="175" t="s">
        <v>362</v>
      </c>
      <c r="IN3" s="176"/>
      <c r="IO3" s="176"/>
      <c r="IP3" s="176"/>
      <c r="IQ3" s="176"/>
      <c r="IR3" s="176"/>
      <c r="IS3" s="177"/>
      <c r="IT3" s="177"/>
    </row>
    <row r="4" spans="1:254" s="15" customFormat="1" ht="12.75" x14ac:dyDescent="0.2">
      <c r="A4" s="194"/>
      <c r="B4" s="196"/>
      <c r="C4" s="195"/>
      <c r="D4" s="195"/>
      <c r="E4" s="195"/>
      <c r="F4" s="195"/>
      <c r="G4" s="216"/>
    </row>
    <row r="5" spans="1:254" s="44" customFormat="1" x14ac:dyDescent="0.25">
      <c r="A5" s="257"/>
      <c r="B5" s="369" t="s">
        <v>666</v>
      </c>
      <c r="C5" s="365"/>
      <c r="D5" s="365"/>
      <c r="E5" s="365"/>
      <c r="F5" s="365"/>
      <c r="G5" s="365"/>
      <c r="H5" s="121"/>
      <c r="I5" s="45"/>
    </row>
    <row r="6" spans="1:254" s="44" customFormat="1" x14ac:dyDescent="0.25">
      <c r="A6" s="257"/>
      <c r="B6" s="370" t="s">
        <v>517</v>
      </c>
      <c r="C6" s="371"/>
      <c r="D6" s="371"/>
      <c r="E6" s="371"/>
      <c r="F6" s="371"/>
      <c r="G6" s="371"/>
      <c r="H6" s="121"/>
      <c r="I6" s="45"/>
    </row>
    <row r="7" spans="1:254" s="44" customFormat="1" x14ac:dyDescent="0.25">
      <c r="A7" s="257"/>
      <c r="B7" s="364" t="s">
        <v>404</v>
      </c>
      <c r="C7" s="365"/>
      <c r="D7" s="365"/>
      <c r="E7" s="365"/>
      <c r="F7" s="365"/>
      <c r="G7" s="365"/>
      <c r="H7" s="121"/>
      <c r="I7" s="45"/>
    </row>
    <row r="8" spans="1:254" s="44" customFormat="1" x14ac:dyDescent="0.25">
      <c r="A8" s="257"/>
      <c r="B8" s="364"/>
      <c r="C8" s="365"/>
      <c r="D8" s="365"/>
      <c r="E8" s="365"/>
      <c r="F8" s="365"/>
      <c r="G8" s="365"/>
      <c r="H8" s="121"/>
      <c r="I8" s="45"/>
    </row>
    <row r="9" spans="1:254" s="44" customFormat="1" ht="18.75" x14ac:dyDescent="0.3">
      <c r="A9" s="366" t="s">
        <v>643</v>
      </c>
      <c r="B9" s="366"/>
      <c r="C9" s="366"/>
      <c r="D9" s="366"/>
      <c r="E9" s="366"/>
      <c r="F9" s="366"/>
      <c r="G9" s="366"/>
      <c r="H9" s="121"/>
      <c r="I9" s="45"/>
    </row>
    <row r="10" spans="1:254" s="44" customFormat="1" ht="18.75" x14ac:dyDescent="0.3">
      <c r="A10" s="366" t="s">
        <v>177</v>
      </c>
      <c r="B10" s="366"/>
      <c r="C10" s="366"/>
      <c r="D10" s="366"/>
      <c r="E10" s="366"/>
      <c r="F10" s="366"/>
      <c r="G10" s="366"/>
      <c r="H10" s="121"/>
      <c r="I10" s="45"/>
    </row>
    <row r="11" spans="1:254" s="62" customFormat="1" x14ac:dyDescent="0.25">
      <c r="A11" s="258"/>
      <c r="B11" s="217"/>
      <c r="C11" s="218"/>
      <c r="D11" s="218"/>
      <c r="E11" s="219"/>
      <c r="F11" s="219"/>
      <c r="G11" s="220" t="s">
        <v>518</v>
      </c>
      <c r="H11" s="122"/>
      <c r="I11" s="63"/>
    </row>
    <row r="12" spans="1:254" s="46" customFormat="1" ht="24" x14ac:dyDescent="0.25">
      <c r="A12" s="259" t="s">
        <v>865</v>
      </c>
      <c r="B12" s="221" t="s">
        <v>644</v>
      </c>
      <c r="C12" s="222" t="s">
        <v>866</v>
      </c>
      <c r="D12" s="222" t="s">
        <v>520</v>
      </c>
      <c r="E12" s="223" t="s">
        <v>645</v>
      </c>
      <c r="F12" s="223" t="s">
        <v>646</v>
      </c>
      <c r="G12" s="224" t="s">
        <v>178</v>
      </c>
      <c r="H12" s="123"/>
      <c r="I12" s="47"/>
    </row>
    <row r="13" spans="1:254" x14ac:dyDescent="0.25">
      <c r="A13" s="256"/>
      <c r="B13" s="214" t="s">
        <v>838</v>
      </c>
      <c r="C13" s="214" t="s">
        <v>514</v>
      </c>
      <c r="D13" s="214" t="s">
        <v>521</v>
      </c>
      <c r="E13" s="80" t="s">
        <v>522</v>
      </c>
      <c r="F13" s="80" t="s">
        <v>523</v>
      </c>
      <c r="G13" s="225" t="s">
        <v>501</v>
      </c>
    </row>
    <row r="14" spans="1:254" s="49" customFormat="1" x14ac:dyDescent="0.25">
      <c r="A14" s="256" t="s">
        <v>838</v>
      </c>
      <c r="B14" s="148" t="s">
        <v>647</v>
      </c>
      <c r="C14" s="226" t="s">
        <v>648</v>
      </c>
      <c r="D14" s="226" t="s">
        <v>649</v>
      </c>
      <c r="E14" s="226" t="s">
        <v>649</v>
      </c>
      <c r="F14" s="226" t="s">
        <v>649</v>
      </c>
      <c r="G14" s="227">
        <f>G15</f>
        <v>2658.5</v>
      </c>
      <c r="H14" s="124"/>
      <c r="I14" s="47"/>
    </row>
    <row r="15" spans="1:254" x14ac:dyDescent="0.25">
      <c r="A15" s="256">
        <f>A14+1</f>
        <v>2</v>
      </c>
      <c r="B15" s="140" t="s">
        <v>524</v>
      </c>
      <c r="C15" s="80" t="s">
        <v>648</v>
      </c>
      <c r="D15" s="80" t="s">
        <v>730</v>
      </c>
      <c r="E15" s="211"/>
      <c r="F15" s="80" t="s">
        <v>649</v>
      </c>
      <c r="G15" s="92">
        <f>G16</f>
        <v>2658.5</v>
      </c>
    </row>
    <row r="16" spans="1:254" ht="24" x14ac:dyDescent="0.25">
      <c r="A16" s="256">
        <f t="shared" ref="A16:A79" si="0">A15+1</f>
        <v>3</v>
      </c>
      <c r="B16" s="140" t="s">
        <v>528</v>
      </c>
      <c r="C16" s="80" t="s">
        <v>648</v>
      </c>
      <c r="D16" s="80" t="s">
        <v>529</v>
      </c>
      <c r="E16" s="80"/>
      <c r="F16" s="80"/>
      <c r="G16" s="92">
        <f>G17</f>
        <v>2658.5</v>
      </c>
    </row>
    <row r="17" spans="1:14" x14ac:dyDescent="0.25">
      <c r="A17" s="256">
        <f t="shared" si="0"/>
        <v>4</v>
      </c>
      <c r="B17" s="140" t="s">
        <v>650</v>
      </c>
      <c r="C17" s="80" t="s">
        <v>648</v>
      </c>
      <c r="D17" s="80" t="s">
        <v>529</v>
      </c>
      <c r="E17" s="80" t="s">
        <v>42</v>
      </c>
      <c r="F17" s="80"/>
      <c r="G17" s="92">
        <f>G21+G24+G18</f>
        <v>2658.5</v>
      </c>
    </row>
    <row r="18" spans="1:14" ht="36" x14ac:dyDescent="0.25">
      <c r="A18" s="256">
        <f t="shared" si="0"/>
        <v>5</v>
      </c>
      <c r="B18" s="140" t="s">
        <v>83</v>
      </c>
      <c r="C18" s="80" t="s">
        <v>648</v>
      </c>
      <c r="D18" s="80" t="s">
        <v>529</v>
      </c>
      <c r="E18" s="80" t="s">
        <v>84</v>
      </c>
      <c r="F18" s="80" t="s">
        <v>649</v>
      </c>
      <c r="G18" s="228">
        <f>G19</f>
        <v>273.7</v>
      </c>
    </row>
    <row r="19" spans="1:14" ht="36" x14ac:dyDescent="0.25">
      <c r="A19" s="256">
        <f t="shared" si="0"/>
        <v>6</v>
      </c>
      <c r="B19" s="140" t="s">
        <v>651</v>
      </c>
      <c r="C19" s="80" t="s">
        <v>648</v>
      </c>
      <c r="D19" s="80" t="s">
        <v>529</v>
      </c>
      <c r="E19" s="80" t="s">
        <v>84</v>
      </c>
      <c r="F19" s="80" t="s">
        <v>681</v>
      </c>
      <c r="G19" s="228">
        <f>G20</f>
        <v>273.7</v>
      </c>
    </row>
    <row r="20" spans="1:14" x14ac:dyDescent="0.25">
      <c r="A20" s="256">
        <f t="shared" si="0"/>
        <v>7</v>
      </c>
      <c r="B20" s="140" t="s">
        <v>673</v>
      </c>
      <c r="C20" s="80" t="s">
        <v>648</v>
      </c>
      <c r="D20" s="80" t="s">
        <v>529</v>
      </c>
      <c r="E20" s="80" t="s">
        <v>84</v>
      </c>
      <c r="F20" s="80" t="s">
        <v>303</v>
      </c>
      <c r="G20" s="228">
        <v>273.7</v>
      </c>
    </row>
    <row r="21" spans="1:14" ht="24" x14ac:dyDescent="0.25">
      <c r="A21" s="256">
        <f t="shared" si="0"/>
        <v>8</v>
      </c>
      <c r="B21" s="140" t="s">
        <v>402</v>
      </c>
      <c r="C21" s="80" t="s">
        <v>648</v>
      </c>
      <c r="D21" s="80" t="s">
        <v>529</v>
      </c>
      <c r="E21" s="80" t="s">
        <v>471</v>
      </c>
      <c r="F21" s="80" t="s">
        <v>649</v>
      </c>
      <c r="G21" s="92">
        <f>G22</f>
        <v>1761.8</v>
      </c>
    </row>
    <row r="22" spans="1:14" ht="36" x14ac:dyDescent="0.25">
      <c r="A22" s="256">
        <f t="shared" si="0"/>
        <v>9</v>
      </c>
      <c r="B22" s="140" t="s">
        <v>651</v>
      </c>
      <c r="C22" s="80" t="s">
        <v>648</v>
      </c>
      <c r="D22" s="80" t="s">
        <v>529</v>
      </c>
      <c r="E22" s="80" t="s">
        <v>471</v>
      </c>
      <c r="F22" s="80" t="s">
        <v>681</v>
      </c>
      <c r="G22" s="92">
        <f>G23</f>
        <v>1761.8</v>
      </c>
    </row>
    <row r="23" spans="1:14" x14ac:dyDescent="0.25">
      <c r="A23" s="256">
        <f t="shared" si="0"/>
        <v>10</v>
      </c>
      <c r="B23" s="140" t="s">
        <v>673</v>
      </c>
      <c r="C23" s="80" t="s">
        <v>648</v>
      </c>
      <c r="D23" s="80" t="s">
        <v>529</v>
      </c>
      <c r="E23" s="80" t="s">
        <v>471</v>
      </c>
      <c r="F23" s="80" t="s">
        <v>303</v>
      </c>
      <c r="G23" s="92">
        <f>2290.5-528.7</f>
        <v>1761.8</v>
      </c>
    </row>
    <row r="24" spans="1:14" ht="24" x14ac:dyDescent="0.25">
      <c r="A24" s="256">
        <f t="shared" si="0"/>
        <v>11</v>
      </c>
      <c r="B24" s="140" t="s">
        <v>660</v>
      </c>
      <c r="C24" s="80" t="s">
        <v>648</v>
      </c>
      <c r="D24" s="80" t="s">
        <v>529</v>
      </c>
      <c r="E24" s="80" t="s">
        <v>472</v>
      </c>
      <c r="F24" s="80" t="s">
        <v>649</v>
      </c>
      <c r="G24" s="92">
        <f>G25</f>
        <v>623</v>
      </c>
    </row>
    <row r="25" spans="1:14" ht="36" x14ac:dyDescent="0.25">
      <c r="A25" s="256">
        <f t="shared" si="0"/>
        <v>12</v>
      </c>
      <c r="B25" s="140" t="s">
        <v>651</v>
      </c>
      <c r="C25" s="80" t="s">
        <v>648</v>
      </c>
      <c r="D25" s="80" t="s">
        <v>529</v>
      </c>
      <c r="E25" s="80" t="s">
        <v>472</v>
      </c>
      <c r="F25" s="80" t="s">
        <v>681</v>
      </c>
      <c r="G25" s="92">
        <f>G26</f>
        <v>623</v>
      </c>
    </row>
    <row r="26" spans="1:14" x14ac:dyDescent="0.25">
      <c r="A26" s="256">
        <f t="shared" si="0"/>
        <v>13</v>
      </c>
      <c r="B26" s="140" t="s">
        <v>661</v>
      </c>
      <c r="C26" s="80" t="s">
        <v>648</v>
      </c>
      <c r="D26" s="80" t="s">
        <v>529</v>
      </c>
      <c r="E26" s="80" t="s">
        <v>472</v>
      </c>
      <c r="F26" s="80" t="s">
        <v>303</v>
      </c>
      <c r="G26" s="92">
        <f>744.3-121.3</f>
        <v>623</v>
      </c>
    </row>
    <row r="27" spans="1:14" s="49" customFormat="1" x14ac:dyDescent="0.25">
      <c r="A27" s="256">
        <f t="shared" si="0"/>
        <v>14</v>
      </c>
      <c r="B27" s="148" t="s">
        <v>662</v>
      </c>
      <c r="C27" s="226" t="s">
        <v>663</v>
      </c>
      <c r="D27" s="226"/>
      <c r="E27" s="226"/>
      <c r="F27" s="226"/>
      <c r="G27" s="227">
        <f>G28+G98+G125+G156+G183+G239+G267+G174</f>
        <v>144189.50000000003</v>
      </c>
      <c r="H27" s="124"/>
      <c r="I27" s="47"/>
      <c r="N27" s="50"/>
    </row>
    <row r="28" spans="1:14" x14ac:dyDescent="0.25">
      <c r="A28" s="256">
        <f t="shared" si="0"/>
        <v>15</v>
      </c>
      <c r="B28" s="140" t="s">
        <v>524</v>
      </c>
      <c r="C28" s="80" t="s">
        <v>663</v>
      </c>
      <c r="D28" s="80" t="s">
        <v>730</v>
      </c>
      <c r="E28" s="211"/>
      <c r="F28" s="80" t="s">
        <v>649</v>
      </c>
      <c r="G28" s="92">
        <f>G29+G37+G74+G79+G64+G69</f>
        <v>36256.599999999991</v>
      </c>
    </row>
    <row r="29" spans="1:14" ht="24" x14ac:dyDescent="0.25">
      <c r="A29" s="256">
        <f t="shared" si="0"/>
        <v>16</v>
      </c>
      <c r="B29" s="140" t="s">
        <v>525</v>
      </c>
      <c r="C29" s="80" t="s">
        <v>663</v>
      </c>
      <c r="D29" s="80" t="s">
        <v>527</v>
      </c>
      <c r="E29" s="80"/>
      <c r="F29" s="80" t="s">
        <v>649</v>
      </c>
      <c r="G29" s="92">
        <f>G30</f>
        <v>1726.1</v>
      </c>
    </row>
    <row r="30" spans="1:14" x14ac:dyDescent="0.25">
      <c r="A30" s="256">
        <f t="shared" si="0"/>
        <v>17</v>
      </c>
      <c r="B30" s="140" t="s">
        <v>67</v>
      </c>
      <c r="C30" s="80" t="s">
        <v>663</v>
      </c>
      <c r="D30" s="80" t="s">
        <v>527</v>
      </c>
      <c r="E30" s="80" t="s">
        <v>689</v>
      </c>
      <c r="F30" s="80"/>
      <c r="G30" s="92">
        <f>G34+G31</f>
        <v>1726.1</v>
      </c>
    </row>
    <row r="31" spans="1:14" ht="36" x14ac:dyDescent="0.25">
      <c r="A31" s="256">
        <f t="shared" si="0"/>
        <v>18</v>
      </c>
      <c r="B31" s="140" t="s">
        <v>86</v>
      </c>
      <c r="C31" s="80" t="s">
        <v>663</v>
      </c>
      <c r="D31" s="80" t="s">
        <v>527</v>
      </c>
      <c r="E31" s="80" t="s">
        <v>85</v>
      </c>
      <c r="F31" s="80" t="s">
        <v>649</v>
      </c>
      <c r="G31" s="228">
        <f>G32</f>
        <v>170.1</v>
      </c>
    </row>
    <row r="32" spans="1:14" ht="36" x14ac:dyDescent="0.25">
      <c r="A32" s="256">
        <f t="shared" si="0"/>
        <v>19</v>
      </c>
      <c r="B32" s="140" t="s">
        <v>651</v>
      </c>
      <c r="C32" s="80" t="s">
        <v>663</v>
      </c>
      <c r="D32" s="80" t="s">
        <v>527</v>
      </c>
      <c r="E32" s="80" t="s">
        <v>85</v>
      </c>
      <c r="F32" s="80" t="s">
        <v>681</v>
      </c>
      <c r="G32" s="228">
        <f>G33</f>
        <v>170.1</v>
      </c>
    </row>
    <row r="33" spans="1:10" x14ac:dyDescent="0.25">
      <c r="A33" s="256">
        <f t="shared" si="0"/>
        <v>20</v>
      </c>
      <c r="B33" s="140" t="s">
        <v>673</v>
      </c>
      <c r="C33" s="80" t="s">
        <v>663</v>
      </c>
      <c r="D33" s="80" t="s">
        <v>527</v>
      </c>
      <c r="E33" s="80" t="s">
        <v>85</v>
      </c>
      <c r="F33" s="80" t="s">
        <v>303</v>
      </c>
      <c r="G33" s="228">
        <v>170.1</v>
      </c>
    </row>
    <row r="34" spans="1:10" ht="24" x14ac:dyDescent="0.25">
      <c r="A34" s="256">
        <f t="shared" si="0"/>
        <v>21</v>
      </c>
      <c r="B34" s="140" t="s">
        <v>108</v>
      </c>
      <c r="C34" s="80" t="s">
        <v>663</v>
      </c>
      <c r="D34" s="80" t="s">
        <v>527</v>
      </c>
      <c r="E34" s="80" t="s">
        <v>675</v>
      </c>
      <c r="F34" s="80"/>
      <c r="G34" s="92">
        <f>G35</f>
        <v>1556</v>
      </c>
    </row>
    <row r="35" spans="1:10" ht="36" x14ac:dyDescent="0.25">
      <c r="A35" s="256">
        <f t="shared" si="0"/>
        <v>22</v>
      </c>
      <c r="B35" s="140" t="s">
        <v>651</v>
      </c>
      <c r="C35" s="214" t="s">
        <v>663</v>
      </c>
      <c r="D35" s="214" t="s">
        <v>527</v>
      </c>
      <c r="E35" s="80" t="s">
        <v>675</v>
      </c>
      <c r="F35" s="214" t="s">
        <v>681</v>
      </c>
      <c r="G35" s="112">
        <f>G36</f>
        <v>1556</v>
      </c>
    </row>
    <row r="36" spans="1:10" x14ac:dyDescent="0.25">
      <c r="A36" s="256">
        <f t="shared" si="0"/>
        <v>23</v>
      </c>
      <c r="B36" s="140" t="s">
        <v>673</v>
      </c>
      <c r="C36" s="80" t="s">
        <v>663</v>
      </c>
      <c r="D36" s="80" t="s">
        <v>527</v>
      </c>
      <c r="E36" s="80" t="s">
        <v>675</v>
      </c>
      <c r="F36" s="80" t="s">
        <v>303</v>
      </c>
      <c r="G36" s="92">
        <v>1556</v>
      </c>
      <c r="I36" s="51"/>
    </row>
    <row r="37" spans="1:10" s="52" customFormat="1" ht="24" x14ac:dyDescent="0.25">
      <c r="A37" s="256">
        <f t="shared" si="0"/>
        <v>24</v>
      </c>
      <c r="B37" s="140" t="s">
        <v>862</v>
      </c>
      <c r="C37" s="80" t="s">
        <v>663</v>
      </c>
      <c r="D37" s="80" t="s">
        <v>500</v>
      </c>
      <c r="E37" s="80"/>
      <c r="F37" s="229"/>
      <c r="G37" s="92">
        <f>G38+G45</f>
        <v>31919.899999999994</v>
      </c>
      <c r="H37" s="125"/>
      <c r="I37" s="53"/>
      <c r="J37" s="158"/>
    </row>
    <row r="38" spans="1:10" ht="24" x14ac:dyDescent="0.25">
      <c r="A38" s="256">
        <f t="shared" si="0"/>
        <v>25</v>
      </c>
      <c r="B38" s="230" t="s">
        <v>434</v>
      </c>
      <c r="C38" s="80" t="s">
        <v>663</v>
      </c>
      <c r="D38" s="80" t="s">
        <v>500</v>
      </c>
      <c r="E38" s="212" t="s">
        <v>596</v>
      </c>
      <c r="F38" s="231"/>
      <c r="G38" s="81">
        <f>G39</f>
        <v>668</v>
      </c>
    </row>
    <row r="39" spans="1:10" x14ac:dyDescent="0.25">
      <c r="A39" s="256">
        <f t="shared" si="0"/>
        <v>26</v>
      </c>
      <c r="B39" s="213" t="s">
        <v>19</v>
      </c>
      <c r="C39" s="80" t="s">
        <v>663</v>
      </c>
      <c r="D39" s="80" t="s">
        <v>500</v>
      </c>
      <c r="E39" s="212" t="s">
        <v>597</v>
      </c>
      <c r="F39" s="231"/>
      <c r="G39" s="81">
        <f>G40</f>
        <v>668</v>
      </c>
    </row>
    <row r="40" spans="1:10" ht="48" x14ac:dyDescent="0.25">
      <c r="A40" s="256">
        <f t="shared" si="0"/>
        <v>27</v>
      </c>
      <c r="B40" s="213" t="s">
        <v>52</v>
      </c>
      <c r="C40" s="80" t="s">
        <v>663</v>
      </c>
      <c r="D40" s="80" t="s">
        <v>500</v>
      </c>
      <c r="E40" s="212" t="s">
        <v>598</v>
      </c>
      <c r="F40" s="231"/>
      <c r="G40" s="81">
        <f>G41+G43</f>
        <v>668</v>
      </c>
    </row>
    <row r="41" spans="1:10" ht="36" x14ac:dyDescent="0.25">
      <c r="A41" s="256">
        <f t="shared" si="0"/>
        <v>28</v>
      </c>
      <c r="B41" s="140" t="s">
        <v>651</v>
      </c>
      <c r="C41" s="80" t="s">
        <v>663</v>
      </c>
      <c r="D41" s="80" t="s">
        <v>500</v>
      </c>
      <c r="E41" s="212" t="s">
        <v>598</v>
      </c>
      <c r="F41" s="80" t="s">
        <v>681</v>
      </c>
      <c r="G41" s="92">
        <f>G42</f>
        <v>611</v>
      </c>
    </row>
    <row r="42" spans="1:10" x14ac:dyDescent="0.25">
      <c r="A42" s="256">
        <f t="shared" si="0"/>
        <v>29</v>
      </c>
      <c r="B42" s="140" t="s">
        <v>673</v>
      </c>
      <c r="C42" s="80" t="s">
        <v>663</v>
      </c>
      <c r="D42" s="80" t="s">
        <v>500</v>
      </c>
      <c r="E42" s="212" t="s">
        <v>598</v>
      </c>
      <c r="F42" s="80" t="s">
        <v>303</v>
      </c>
      <c r="G42" s="92">
        <f>542.7+63.3+5</f>
        <v>611</v>
      </c>
    </row>
    <row r="43" spans="1:10" x14ac:dyDescent="0.25">
      <c r="A43" s="256">
        <f t="shared" si="0"/>
        <v>30</v>
      </c>
      <c r="B43" s="140" t="s">
        <v>296</v>
      </c>
      <c r="C43" s="80" t="s">
        <v>663</v>
      </c>
      <c r="D43" s="80" t="s">
        <v>500</v>
      </c>
      <c r="E43" s="212" t="s">
        <v>598</v>
      </c>
      <c r="F43" s="231">
        <v>200</v>
      </c>
      <c r="G43" s="81">
        <f>G44</f>
        <v>57</v>
      </c>
    </row>
    <row r="44" spans="1:10" x14ac:dyDescent="0.25">
      <c r="A44" s="256">
        <f t="shared" si="0"/>
        <v>31</v>
      </c>
      <c r="B44" s="140" t="s">
        <v>864</v>
      </c>
      <c r="C44" s="80" t="s">
        <v>663</v>
      </c>
      <c r="D44" s="80" t="s">
        <v>500</v>
      </c>
      <c r="E44" s="212" t="s">
        <v>598</v>
      </c>
      <c r="F44" s="231">
        <v>240</v>
      </c>
      <c r="G44" s="81">
        <v>57</v>
      </c>
    </row>
    <row r="45" spans="1:10" x14ac:dyDescent="0.25">
      <c r="A45" s="256">
        <f t="shared" si="0"/>
        <v>32</v>
      </c>
      <c r="B45" s="140" t="s">
        <v>67</v>
      </c>
      <c r="C45" s="80" t="s">
        <v>663</v>
      </c>
      <c r="D45" s="80" t="s">
        <v>500</v>
      </c>
      <c r="E45" s="80" t="s">
        <v>689</v>
      </c>
      <c r="F45" s="80"/>
      <c r="G45" s="92">
        <f>G52+G61+G49+G46</f>
        <v>31251.899999999994</v>
      </c>
    </row>
    <row r="46" spans="1:10" ht="36" x14ac:dyDescent="0.25">
      <c r="A46" s="256">
        <f t="shared" si="0"/>
        <v>33</v>
      </c>
      <c r="B46" s="140" t="s">
        <v>86</v>
      </c>
      <c r="C46" s="80" t="s">
        <v>663</v>
      </c>
      <c r="D46" s="80" t="s">
        <v>500</v>
      </c>
      <c r="E46" s="80" t="s">
        <v>85</v>
      </c>
      <c r="F46" s="80" t="s">
        <v>649</v>
      </c>
      <c r="G46" s="228">
        <f>G47</f>
        <v>1989.1</v>
      </c>
    </row>
    <row r="47" spans="1:10" ht="36" x14ac:dyDescent="0.25">
      <c r="A47" s="256">
        <f t="shared" si="0"/>
        <v>34</v>
      </c>
      <c r="B47" s="140" t="s">
        <v>651</v>
      </c>
      <c r="C47" s="80" t="s">
        <v>663</v>
      </c>
      <c r="D47" s="80" t="s">
        <v>500</v>
      </c>
      <c r="E47" s="80" t="s">
        <v>85</v>
      </c>
      <c r="F47" s="80" t="s">
        <v>681</v>
      </c>
      <c r="G47" s="228">
        <f>G48</f>
        <v>1989.1</v>
      </c>
    </row>
    <row r="48" spans="1:10" x14ac:dyDescent="0.25">
      <c r="A48" s="256">
        <f t="shared" si="0"/>
        <v>35</v>
      </c>
      <c r="B48" s="140" t="s">
        <v>673</v>
      </c>
      <c r="C48" s="80" t="s">
        <v>663</v>
      </c>
      <c r="D48" s="80" t="s">
        <v>500</v>
      </c>
      <c r="E48" s="80" t="s">
        <v>85</v>
      </c>
      <c r="F48" s="80" t="s">
        <v>303</v>
      </c>
      <c r="G48" s="228">
        <v>1989.1</v>
      </c>
    </row>
    <row r="49" spans="1:9" ht="36" x14ac:dyDescent="0.25">
      <c r="A49" s="256">
        <f t="shared" si="0"/>
        <v>36</v>
      </c>
      <c r="B49" s="140" t="s">
        <v>416</v>
      </c>
      <c r="C49" s="80" t="s">
        <v>663</v>
      </c>
      <c r="D49" s="80" t="s">
        <v>500</v>
      </c>
      <c r="E49" s="80" t="s">
        <v>590</v>
      </c>
      <c r="F49" s="80"/>
      <c r="G49" s="92">
        <f>G50</f>
        <v>69.5</v>
      </c>
      <c r="H49" s="48"/>
      <c r="I49" s="48"/>
    </row>
    <row r="50" spans="1:9" ht="36" x14ac:dyDescent="0.25">
      <c r="A50" s="256">
        <f t="shared" si="0"/>
        <v>37</v>
      </c>
      <c r="B50" s="140" t="s">
        <v>651</v>
      </c>
      <c r="C50" s="214" t="s">
        <v>663</v>
      </c>
      <c r="D50" s="80" t="s">
        <v>500</v>
      </c>
      <c r="E50" s="80" t="s">
        <v>590</v>
      </c>
      <c r="F50" s="214" t="s">
        <v>681</v>
      </c>
      <c r="G50" s="112">
        <f>G51</f>
        <v>69.5</v>
      </c>
      <c r="H50" s="48"/>
      <c r="I50" s="48"/>
    </row>
    <row r="51" spans="1:9" x14ac:dyDescent="0.25">
      <c r="A51" s="256">
        <f t="shared" si="0"/>
        <v>38</v>
      </c>
      <c r="B51" s="140" t="s">
        <v>673</v>
      </c>
      <c r="C51" s="80" t="s">
        <v>663</v>
      </c>
      <c r="D51" s="80" t="s">
        <v>500</v>
      </c>
      <c r="E51" s="80" t="s">
        <v>590</v>
      </c>
      <c r="F51" s="80" t="s">
        <v>303</v>
      </c>
      <c r="G51" s="92">
        <v>69.5</v>
      </c>
      <c r="H51" s="48"/>
      <c r="I51" s="48"/>
    </row>
    <row r="52" spans="1:9" ht="24" x14ac:dyDescent="0.25">
      <c r="A52" s="256">
        <f t="shared" si="0"/>
        <v>39</v>
      </c>
      <c r="B52" s="140" t="s">
        <v>430</v>
      </c>
      <c r="C52" s="80" t="s">
        <v>663</v>
      </c>
      <c r="D52" s="80" t="s">
        <v>500</v>
      </c>
      <c r="E52" s="80" t="s">
        <v>595</v>
      </c>
      <c r="F52" s="80"/>
      <c r="G52" s="92">
        <f>G53+G55+G59+G57</f>
        <v>25833.299999999996</v>
      </c>
    </row>
    <row r="53" spans="1:9" ht="36" x14ac:dyDescent="0.25">
      <c r="A53" s="256">
        <f t="shared" si="0"/>
        <v>40</v>
      </c>
      <c r="B53" s="140" t="s">
        <v>651</v>
      </c>
      <c r="C53" s="214" t="s">
        <v>663</v>
      </c>
      <c r="D53" s="80" t="s">
        <v>500</v>
      </c>
      <c r="E53" s="80" t="s">
        <v>595</v>
      </c>
      <c r="F53" s="214" t="s">
        <v>681</v>
      </c>
      <c r="G53" s="112">
        <f>G54</f>
        <v>17118.599999999999</v>
      </c>
    </row>
    <row r="54" spans="1:9" x14ac:dyDescent="0.25">
      <c r="A54" s="256">
        <f t="shared" si="0"/>
        <v>41</v>
      </c>
      <c r="B54" s="140" t="s">
        <v>673</v>
      </c>
      <c r="C54" s="80" t="s">
        <v>663</v>
      </c>
      <c r="D54" s="80" t="s">
        <v>500</v>
      </c>
      <c r="E54" s="80" t="s">
        <v>595</v>
      </c>
      <c r="F54" s="80" t="s">
        <v>303</v>
      </c>
      <c r="G54" s="92">
        <f>17018.6+100</f>
        <v>17118.599999999999</v>
      </c>
    </row>
    <row r="55" spans="1:9" x14ac:dyDescent="0.25">
      <c r="A55" s="256">
        <f t="shared" si="0"/>
        <v>42</v>
      </c>
      <c r="B55" s="140" t="s">
        <v>296</v>
      </c>
      <c r="C55" s="80" t="s">
        <v>663</v>
      </c>
      <c r="D55" s="80" t="s">
        <v>500</v>
      </c>
      <c r="E55" s="80" t="s">
        <v>595</v>
      </c>
      <c r="F55" s="80" t="s">
        <v>863</v>
      </c>
      <c r="G55" s="92">
        <f>G56</f>
        <v>8658.6</v>
      </c>
    </row>
    <row r="56" spans="1:9" x14ac:dyDescent="0.25">
      <c r="A56" s="256">
        <f t="shared" si="0"/>
        <v>43</v>
      </c>
      <c r="B56" s="140" t="s">
        <v>864</v>
      </c>
      <c r="C56" s="80" t="s">
        <v>663</v>
      </c>
      <c r="D56" s="80" t="s">
        <v>500</v>
      </c>
      <c r="E56" s="80" t="s">
        <v>595</v>
      </c>
      <c r="F56" s="80" t="s">
        <v>682</v>
      </c>
      <c r="G56" s="92">
        <f>7941.1+191-200+493.5+233</f>
        <v>8658.6</v>
      </c>
    </row>
    <row r="57" spans="1:9" s="318" customFormat="1" x14ac:dyDescent="0.25">
      <c r="A57" s="256">
        <f t="shared" si="0"/>
        <v>44</v>
      </c>
      <c r="B57" s="140" t="s">
        <v>299</v>
      </c>
      <c r="C57" s="80" t="s">
        <v>663</v>
      </c>
      <c r="D57" s="80" t="s">
        <v>500</v>
      </c>
      <c r="E57" s="80" t="s">
        <v>595</v>
      </c>
      <c r="F57" s="80" t="s">
        <v>300</v>
      </c>
      <c r="G57" s="92">
        <f>G58</f>
        <v>20</v>
      </c>
      <c r="H57" s="316"/>
      <c r="I57" s="317"/>
    </row>
    <row r="58" spans="1:9" s="318" customFormat="1" x14ac:dyDescent="0.25">
      <c r="A58" s="256">
        <f t="shared" si="0"/>
        <v>45</v>
      </c>
      <c r="B58" s="233" t="s">
        <v>301</v>
      </c>
      <c r="C58" s="80" t="s">
        <v>663</v>
      </c>
      <c r="D58" s="80" t="s">
        <v>500</v>
      </c>
      <c r="E58" s="80" t="s">
        <v>595</v>
      </c>
      <c r="F58" s="80" t="s">
        <v>302</v>
      </c>
      <c r="G58" s="92">
        <v>20</v>
      </c>
      <c r="H58" s="316"/>
      <c r="I58" s="317"/>
    </row>
    <row r="59" spans="1:9" x14ac:dyDescent="0.25">
      <c r="A59" s="256">
        <f t="shared" si="0"/>
        <v>46</v>
      </c>
      <c r="B59" s="230" t="s">
        <v>591</v>
      </c>
      <c r="C59" s="232" t="s">
        <v>663</v>
      </c>
      <c r="D59" s="71" t="s">
        <v>500</v>
      </c>
      <c r="E59" s="71" t="s">
        <v>595</v>
      </c>
      <c r="F59" s="71" t="s">
        <v>592</v>
      </c>
      <c r="G59" s="81">
        <f>G60</f>
        <v>36.1</v>
      </c>
      <c r="H59" s="127"/>
    </row>
    <row r="60" spans="1:9" x14ac:dyDescent="0.25">
      <c r="A60" s="256">
        <f t="shared" si="0"/>
        <v>47</v>
      </c>
      <c r="B60" s="137" t="s">
        <v>87</v>
      </c>
      <c r="C60" s="232" t="s">
        <v>663</v>
      </c>
      <c r="D60" s="71" t="s">
        <v>500</v>
      </c>
      <c r="E60" s="71" t="s">
        <v>595</v>
      </c>
      <c r="F60" s="71" t="s">
        <v>88</v>
      </c>
      <c r="G60" s="81">
        <v>36.1</v>
      </c>
    </row>
    <row r="61" spans="1:9" ht="24" x14ac:dyDescent="0.25">
      <c r="A61" s="256">
        <f t="shared" si="0"/>
        <v>48</v>
      </c>
      <c r="B61" s="140" t="s">
        <v>109</v>
      </c>
      <c r="C61" s="80" t="s">
        <v>663</v>
      </c>
      <c r="D61" s="80" t="s">
        <v>500</v>
      </c>
      <c r="E61" s="80" t="s">
        <v>483</v>
      </c>
      <c r="F61" s="80"/>
      <c r="G61" s="92">
        <f>G62</f>
        <v>3360</v>
      </c>
    </row>
    <row r="62" spans="1:9" ht="36" x14ac:dyDescent="0.25">
      <c r="A62" s="256">
        <f t="shared" si="0"/>
        <v>49</v>
      </c>
      <c r="B62" s="140" t="s">
        <v>651</v>
      </c>
      <c r="C62" s="214" t="s">
        <v>663</v>
      </c>
      <c r="D62" s="80" t="s">
        <v>500</v>
      </c>
      <c r="E62" s="80" t="s">
        <v>483</v>
      </c>
      <c r="F62" s="214" t="s">
        <v>681</v>
      </c>
      <c r="G62" s="112">
        <f>G63</f>
        <v>3360</v>
      </c>
    </row>
    <row r="63" spans="1:9" x14ac:dyDescent="0.25">
      <c r="A63" s="256">
        <f t="shared" si="0"/>
        <v>50</v>
      </c>
      <c r="B63" s="140" t="s">
        <v>673</v>
      </c>
      <c r="C63" s="80" t="s">
        <v>663</v>
      </c>
      <c r="D63" s="80" t="s">
        <v>500</v>
      </c>
      <c r="E63" s="80" t="s">
        <v>483</v>
      </c>
      <c r="F63" s="80" t="s">
        <v>303</v>
      </c>
      <c r="G63" s="92">
        <f>3651-291</f>
        <v>3360</v>
      </c>
    </row>
    <row r="64" spans="1:9" x14ac:dyDescent="0.25">
      <c r="A64" s="256">
        <f t="shared" si="0"/>
        <v>51</v>
      </c>
      <c r="B64" s="140" t="s">
        <v>612</v>
      </c>
      <c r="C64" s="80" t="s">
        <v>663</v>
      </c>
      <c r="D64" s="80" t="s">
        <v>449</v>
      </c>
      <c r="E64" s="80"/>
      <c r="F64" s="80"/>
      <c r="G64" s="92">
        <f>G65</f>
        <v>8.9</v>
      </c>
    </row>
    <row r="65" spans="1:9" x14ac:dyDescent="0.25">
      <c r="A65" s="256">
        <f t="shared" si="0"/>
        <v>52</v>
      </c>
      <c r="B65" s="140" t="s">
        <v>67</v>
      </c>
      <c r="C65" s="80" t="s">
        <v>663</v>
      </c>
      <c r="D65" s="80" t="s">
        <v>449</v>
      </c>
      <c r="E65" s="212" t="s">
        <v>689</v>
      </c>
      <c r="F65" s="80" t="s">
        <v>649</v>
      </c>
      <c r="G65" s="92">
        <f>G68</f>
        <v>8.9</v>
      </c>
    </row>
    <row r="66" spans="1:9" ht="36" x14ac:dyDescent="0.25">
      <c r="A66" s="256">
        <f t="shared" si="0"/>
        <v>53</v>
      </c>
      <c r="B66" s="140" t="s">
        <v>110</v>
      </c>
      <c r="C66" s="80" t="s">
        <v>663</v>
      </c>
      <c r="D66" s="80" t="s">
        <v>449</v>
      </c>
      <c r="E66" s="80" t="s">
        <v>450</v>
      </c>
      <c r="F66" s="80"/>
      <c r="G66" s="92">
        <f>G68</f>
        <v>8.9</v>
      </c>
    </row>
    <row r="67" spans="1:9" x14ac:dyDescent="0.25">
      <c r="A67" s="256">
        <f t="shared" si="0"/>
        <v>54</v>
      </c>
      <c r="B67" s="140" t="s">
        <v>296</v>
      </c>
      <c r="C67" s="80" t="s">
        <v>663</v>
      </c>
      <c r="D67" s="80" t="s">
        <v>449</v>
      </c>
      <c r="E67" s="80" t="s">
        <v>450</v>
      </c>
      <c r="F67" s="80" t="s">
        <v>863</v>
      </c>
      <c r="G67" s="92">
        <f>G68</f>
        <v>8.9</v>
      </c>
    </row>
    <row r="68" spans="1:9" x14ac:dyDescent="0.25">
      <c r="A68" s="256">
        <f t="shared" si="0"/>
        <v>55</v>
      </c>
      <c r="B68" s="140" t="s">
        <v>864</v>
      </c>
      <c r="C68" s="80" t="s">
        <v>663</v>
      </c>
      <c r="D68" s="80" t="s">
        <v>449</v>
      </c>
      <c r="E68" s="80" t="s">
        <v>450</v>
      </c>
      <c r="F68" s="80" t="s">
        <v>682</v>
      </c>
      <c r="G68" s="92">
        <f>9.1-0.2</f>
        <v>8.9</v>
      </c>
    </row>
    <row r="69" spans="1:9" x14ac:dyDescent="0.25">
      <c r="A69" s="256">
        <f t="shared" si="0"/>
        <v>56</v>
      </c>
      <c r="B69" s="140" t="s">
        <v>466</v>
      </c>
      <c r="C69" s="80" t="s">
        <v>663</v>
      </c>
      <c r="D69" s="80" t="s">
        <v>465</v>
      </c>
      <c r="E69" s="80"/>
      <c r="F69" s="80"/>
      <c r="G69" s="92">
        <f>G70</f>
        <v>1792.6</v>
      </c>
    </row>
    <row r="70" spans="1:9" x14ac:dyDescent="0.25">
      <c r="A70" s="256">
        <f t="shared" si="0"/>
        <v>57</v>
      </c>
      <c r="B70" s="140" t="s">
        <v>67</v>
      </c>
      <c r="C70" s="80" t="s">
        <v>663</v>
      </c>
      <c r="D70" s="80" t="s">
        <v>465</v>
      </c>
      <c r="E70" s="212" t="s">
        <v>689</v>
      </c>
      <c r="F70" s="80" t="s">
        <v>649</v>
      </c>
      <c r="G70" s="92">
        <f>G73</f>
        <v>1792.6</v>
      </c>
    </row>
    <row r="71" spans="1:9" x14ac:dyDescent="0.25">
      <c r="A71" s="256">
        <f t="shared" si="0"/>
        <v>58</v>
      </c>
      <c r="B71" s="140" t="s">
        <v>610</v>
      </c>
      <c r="C71" s="80" t="s">
        <v>663</v>
      </c>
      <c r="D71" s="80" t="s">
        <v>465</v>
      </c>
      <c r="E71" s="80" t="s">
        <v>468</v>
      </c>
      <c r="F71" s="80"/>
      <c r="G71" s="92">
        <f>G73</f>
        <v>1792.6</v>
      </c>
    </row>
    <row r="72" spans="1:9" x14ac:dyDescent="0.25">
      <c r="A72" s="256">
        <f t="shared" si="0"/>
        <v>59</v>
      </c>
      <c r="B72" s="140" t="s">
        <v>591</v>
      </c>
      <c r="C72" s="80" t="s">
        <v>663</v>
      </c>
      <c r="D72" s="80" t="s">
        <v>465</v>
      </c>
      <c r="E72" s="80" t="s">
        <v>468</v>
      </c>
      <c r="F72" s="80" t="s">
        <v>592</v>
      </c>
      <c r="G72" s="92">
        <f>G73</f>
        <v>1792.6</v>
      </c>
    </row>
    <row r="73" spans="1:9" x14ac:dyDescent="0.25">
      <c r="A73" s="256">
        <f t="shared" si="0"/>
        <v>60</v>
      </c>
      <c r="B73" s="140" t="s">
        <v>469</v>
      </c>
      <c r="C73" s="80" t="s">
        <v>663</v>
      </c>
      <c r="D73" s="80" t="s">
        <v>465</v>
      </c>
      <c r="E73" s="80" t="s">
        <v>468</v>
      </c>
      <c r="F73" s="80" t="s">
        <v>467</v>
      </c>
      <c r="G73" s="92">
        <f>1256.6+415+121</f>
        <v>1792.6</v>
      </c>
    </row>
    <row r="74" spans="1:9" x14ac:dyDescent="0.25">
      <c r="A74" s="256">
        <f t="shared" si="0"/>
        <v>61</v>
      </c>
      <c r="B74" s="140" t="s">
        <v>504</v>
      </c>
      <c r="C74" s="80" t="s">
        <v>663</v>
      </c>
      <c r="D74" s="80" t="s">
        <v>505</v>
      </c>
      <c r="E74" s="80"/>
      <c r="F74" s="80"/>
      <c r="G74" s="92">
        <f>G75</f>
        <v>113</v>
      </c>
    </row>
    <row r="75" spans="1:9" x14ac:dyDescent="0.25">
      <c r="A75" s="256">
        <f t="shared" si="0"/>
        <v>62</v>
      </c>
      <c r="B75" s="140" t="s">
        <v>67</v>
      </c>
      <c r="C75" s="80" t="s">
        <v>663</v>
      </c>
      <c r="D75" s="80" t="s">
        <v>505</v>
      </c>
      <c r="E75" s="212" t="s">
        <v>689</v>
      </c>
      <c r="F75" s="80" t="s">
        <v>649</v>
      </c>
      <c r="G75" s="92">
        <f>G78</f>
        <v>113</v>
      </c>
    </row>
    <row r="76" spans="1:9" ht="24" x14ac:dyDescent="0.25">
      <c r="A76" s="256">
        <f t="shared" si="0"/>
        <v>63</v>
      </c>
      <c r="B76" s="140" t="s">
        <v>111</v>
      </c>
      <c r="C76" s="80" t="s">
        <v>663</v>
      </c>
      <c r="D76" s="80" t="s">
        <v>505</v>
      </c>
      <c r="E76" s="80" t="s">
        <v>599</v>
      </c>
      <c r="F76" s="80"/>
      <c r="G76" s="92">
        <f>G78</f>
        <v>113</v>
      </c>
    </row>
    <row r="77" spans="1:9" x14ac:dyDescent="0.25">
      <c r="A77" s="256">
        <f t="shared" si="0"/>
        <v>64</v>
      </c>
      <c r="B77" s="140" t="s">
        <v>591</v>
      </c>
      <c r="C77" s="80" t="s">
        <v>663</v>
      </c>
      <c r="D77" s="80" t="s">
        <v>505</v>
      </c>
      <c r="E77" s="80" t="s">
        <v>599</v>
      </c>
      <c r="F77" s="80" t="s">
        <v>592</v>
      </c>
      <c r="G77" s="92">
        <f>G78</f>
        <v>113</v>
      </c>
    </row>
    <row r="78" spans="1:9" x14ac:dyDescent="0.25">
      <c r="A78" s="256">
        <f t="shared" si="0"/>
        <v>65</v>
      </c>
      <c r="B78" s="140" t="s">
        <v>593</v>
      </c>
      <c r="C78" s="80" t="s">
        <v>663</v>
      </c>
      <c r="D78" s="80" t="s">
        <v>505</v>
      </c>
      <c r="E78" s="80" t="s">
        <v>599</v>
      </c>
      <c r="F78" s="80" t="s">
        <v>594</v>
      </c>
      <c r="G78" s="92">
        <f>300-130-57</f>
        <v>113</v>
      </c>
    </row>
    <row r="79" spans="1:9" x14ac:dyDescent="0.25">
      <c r="A79" s="256">
        <f t="shared" si="0"/>
        <v>66</v>
      </c>
      <c r="B79" s="140" t="s">
        <v>506</v>
      </c>
      <c r="C79" s="80" t="s">
        <v>663</v>
      </c>
      <c r="D79" s="80" t="s">
        <v>507</v>
      </c>
      <c r="E79" s="80"/>
      <c r="F79" s="80"/>
      <c r="G79" s="92">
        <f>G80+G87</f>
        <v>696.1</v>
      </c>
    </row>
    <row r="80" spans="1:9" s="49" customFormat="1" ht="24" x14ac:dyDescent="0.25">
      <c r="A80" s="256">
        <f t="shared" ref="A80:A143" si="1">A79+1</f>
        <v>67</v>
      </c>
      <c r="B80" s="140" t="s">
        <v>493</v>
      </c>
      <c r="C80" s="80" t="s">
        <v>663</v>
      </c>
      <c r="D80" s="80" t="s">
        <v>507</v>
      </c>
      <c r="E80" s="80" t="s">
        <v>600</v>
      </c>
      <c r="F80" s="80"/>
      <c r="G80" s="92">
        <f>G81</f>
        <v>174.60000000000002</v>
      </c>
      <c r="H80" s="124"/>
      <c r="I80" s="47"/>
    </row>
    <row r="81" spans="1:7" x14ac:dyDescent="0.25">
      <c r="A81" s="256">
        <f t="shared" si="1"/>
        <v>68</v>
      </c>
      <c r="B81" s="140" t="s">
        <v>53</v>
      </c>
      <c r="C81" s="80" t="s">
        <v>663</v>
      </c>
      <c r="D81" s="80" t="s">
        <v>507</v>
      </c>
      <c r="E81" s="80" t="s">
        <v>601</v>
      </c>
      <c r="F81" s="80"/>
      <c r="G81" s="92">
        <f>G83+G85</f>
        <v>174.60000000000002</v>
      </c>
    </row>
    <row r="82" spans="1:7" ht="48" x14ac:dyDescent="0.25">
      <c r="A82" s="256">
        <f t="shared" si="1"/>
        <v>69</v>
      </c>
      <c r="B82" s="140" t="s">
        <v>54</v>
      </c>
      <c r="C82" s="80" t="s">
        <v>663</v>
      </c>
      <c r="D82" s="80" t="s">
        <v>507</v>
      </c>
      <c r="E82" s="80" t="s">
        <v>602</v>
      </c>
      <c r="F82" s="80"/>
      <c r="G82" s="92">
        <f>G83+G85</f>
        <v>174.60000000000002</v>
      </c>
    </row>
    <row r="83" spans="1:7" ht="36" x14ac:dyDescent="0.25">
      <c r="A83" s="256">
        <f t="shared" si="1"/>
        <v>70</v>
      </c>
      <c r="B83" s="140" t="s">
        <v>651</v>
      </c>
      <c r="C83" s="80" t="s">
        <v>663</v>
      </c>
      <c r="D83" s="80" t="s">
        <v>507</v>
      </c>
      <c r="E83" s="80" t="s">
        <v>602</v>
      </c>
      <c r="F83" s="80" t="s">
        <v>681</v>
      </c>
      <c r="G83" s="92">
        <f>G84</f>
        <v>142.30000000000001</v>
      </c>
    </row>
    <row r="84" spans="1:7" x14ac:dyDescent="0.25">
      <c r="A84" s="256">
        <f t="shared" si="1"/>
        <v>71</v>
      </c>
      <c r="B84" s="140" t="s">
        <v>673</v>
      </c>
      <c r="C84" s="80" t="s">
        <v>663</v>
      </c>
      <c r="D84" s="80" t="s">
        <v>507</v>
      </c>
      <c r="E84" s="80" t="s">
        <v>602</v>
      </c>
      <c r="F84" s="80" t="s">
        <v>303</v>
      </c>
      <c r="G84" s="92">
        <f>133.4+7.8+1.1</f>
        <v>142.30000000000001</v>
      </c>
    </row>
    <row r="85" spans="1:7" x14ac:dyDescent="0.25">
      <c r="A85" s="256">
        <f t="shared" si="1"/>
        <v>72</v>
      </c>
      <c r="B85" s="140" t="s">
        <v>296</v>
      </c>
      <c r="C85" s="80" t="s">
        <v>663</v>
      </c>
      <c r="D85" s="80" t="s">
        <v>507</v>
      </c>
      <c r="E85" s="80" t="s">
        <v>602</v>
      </c>
      <c r="F85" s="80" t="s">
        <v>863</v>
      </c>
      <c r="G85" s="92">
        <f>G86</f>
        <v>32.299999999999997</v>
      </c>
    </row>
    <row r="86" spans="1:7" x14ac:dyDescent="0.25">
      <c r="A86" s="256">
        <f t="shared" si="1"/>
        <v>73</v>
      </c>
      <c r="B86" s="140" t="s">
        <v>864</v>
      </c>
      <c r="C86" s="80" t="s">
        <v>663</v>
      </c>
      <c r="D86" s="80" t="s">
        <v>507</v>
      </c>
      <c r="E86" s="80" t="s">
        <v>602</v>
      </c>
      <c r="F86" s="80" t="s">
        <v>682</v>
      </c>
      <c r="G86" s="92">
        <v>32.299999999999997</v>
      </c>
    </row>
    <row r="87" spans="1:7" x14ac:dyDescent="0.25">
      <c r="A87" s="256">
        <f t="shared" si="1"/>
        <v>74</v>
      </c>
      <c r="B87" s="140" t="s">
        <v>67</v>
      </c>
      <c r="C87" s="80" t="s">
        <v>663</v>
      </c>
      <c r="D87" s="80" t="s">
        <v>507</v>
      </c>
      <c r="E87" s="212" t="s">
        <v>689</v>
      </c>
      <c r="F87" s="80" t="s">
        <v>649</v>
      </c>
      <c r="G87" s="92">
        <f>G91+G88+G95</f>
        <v>521.5</v>
      </c>
    </row>
    <row r="88" spans="1:7" ht="24" x14ac:dyDescent="0.25">
      <c r="A88" s="256">
        <f t="shared" si="1"/>
        <v>75</v>
      </c>
      <c r="B88" s="140" t="s">
        <v>90</v>
      </c>
      <c r="C88" s="80" t="s">
        <v>663</v>
      </c>
      <c r="D88" s="80" t="s">
        <v>507</v>
      </c>
      <c r="E88" s="80" t="s">
        <v>89</v>
      </c>
      <c r="F88" s="80"/>
      <c r="G88" s="92">
        <f>G89</f>
        <v>178</v>
      </c>
    </row>
    <row r="89" spans="1:7" x14ac:dyDescent="0.25">
      <c r="A89" s="256">
        <f t="shared" si="1"/>
        <v>76</v>
      </c>
      <c r="B89" s="140" t="s">
        <v>296</v>
      </c>
      <c r="C89" s="80" t="s">
        <v>663</v>
      </c>
      <c r="D89" s="80" t="s">
        <v>507</v>
      </c>
      <c r="E89" s="80" t="s">
        <v>89</v>
      </c>
      <c r="F89" s="80" t="s">
        <v>863</v>
      </c>
      <c r="G89" s="92">
        <f>G90</f>
        <v>178</v>
      </c>
    </row>
    <row r="90" spans="1:7" x14ac:dyDescent="0.25">
      <c r="A90" s="256">
        <f t="shared" si="1"/>
        <v>77</v>
      </c>
      <c r="B90" s="140" t="s">
        <v>864</v>
      </c>
      <c r="C90" s="80" t="s">
        <v>663</v>
      </c>
      <c r="D90" s="80" t="s">
        <v>507</v>
      </c>
      <c r="E90" s="80" t="s">
        <v>89</v>
      </c>
      <c r="F90" s="80" t="s">
        <v>682</v>
      </c>
      <c r="G90" s="92">
        <v>178</v>
      </c>
    </row>
    <row r="91" spans="1:7" ht="36" x14ac:dyDescent="0.25">
      <c r="A91" s="256">
        <f t="shared" si="1"/>
        <v>78</v>
      </c>
      <c r="B91" s="140" t="s">
        <v>453</v>
      </c>
      <c r="C91" s="80" t="s">
        <v>663</v>
      </c>
      <c r="D91" s="80" t="s">
        <v>507</v>
      </c>
      <c r="E91" s="80" t="s">
        <v>603</v>
      </c>
      <c r="F91" s="80"/>
      <c r="G91" s="92">
        <f>G92+G94</f>
        <v>25.7</v>
      </c>
    </row>
    <row r="92" spans="1:7" ht="36" x14ac:dyDescent="0.25">
      <c r="A92" s="256">
        <f t="shared" si="1"/>
        <v>79</v>
      </c>
      <c r="B92" s="140" t="s">
        <v>651</v>
      </c>
      <c r="C92" s="80" t="s">
        <v>663</v>
      </c>
      <c r="D92" s="80" t="s">
        <v>507</v>
      </c>
      <c r="E92" s="80" t="s">
        <v>603</v>
      </c>
      <c r="F92" s="80" t="s">
        <v>681</v>
      </c>
      <c r="G92" s="92">
        <f>G93</f>
        <v>24.5</v>
      </c>
    </row>
    <row r="93" spans="1:7" x14ac:dyDescent="0.25">
      <c r="A93" s="256">
        <f t="shared" si="1"/>
        <v>80</v>
      </c>
      <c r="B93" s="140" t="s">
        <v>673</v>
      </c>
      <c r="C93" s="80" t="s">
        <v>663</v>
      </c>
      <c r="D93" s="80" t="s">
        <v>507</v>
      </c>
      <c r="E93" s="80" t="s">
        <v>603</v>
      </c>
      <c r="F93" s="80" t="s">
        <v>303</v>
      </c>
      <c r="G93" s="92">
        <f>21.7+2.6+0.2</f>
        <v>24.5</v>
      </c>
    </row>
    <row r="94" spans="1:7" x14ac:dyDescent="0.25">
      <c r="A94" s="256">
        <f t="shared" si="1"/>
        <v>81</v>
      </c>
      <c r="B94" s="140" t="s">
        <v>296</v>
      </c>
      <c r="C94" s="80" t="s">
        <v>663</v>
      </c>
      <c r="D94" s="80" t="s">
        <v>507</v>
      </c>
      <c r="E94" s="80" t="s">
        <v>603</v>
      </c>
      <c r="F94" s="80" t="s">
        <v>863</v>
      </c>
      <c r="G94" s="92">
        <v>1.2</v>
      </c>
    </row>
    <row r="95" spans="1:7" ht="48" x14ac:dyDescent="0.25">
      <c r="A95" s="256">
        <f t="shared" si="1"/>
        <v>82</v>
      </c>
      <c r="B95" s="140" t="s">
        <v>787</v>
      </c>
      <c r="C95" s="80" t="s">
        <v>663</v>
      </c>
      <c r="D95" s="80" t="s">
        <v>507</v>
      </c>
      <c r="E95" s="80" t="s">
        <v>788</v>
      </c>
      <c r="F95" s="80"/>
      <c r="G95" s="92">
        <f>G96</f>
        <v>317.8</v>
      </c>
    </row>
    <row r="96" spans="1:7" x14ac:dyDescent="0.25">
      <c r="A96" s="256">
        <f t="shared" si="1"/>
        <v>83</v>
      </c>
      <c r="B96" s="140" t="s">
        <v>296</v>
      </c>
      <c r="C96" s="80" t="s">
        <v>663</v>
      </c>
      <c r="D96" s="80" t="s">
        <v>507</v>
      </c>
      <c r="E96" s="80" t="s">
        <v>788</v>
      </c>
      <c r="F96" s="80" t="s">
        <v>863</v>
      </c>
      <c r="G96" s="92">
        <f>G97</f>
        <v>317.8</v>
      </c>
    </row>
    <row r="97" spans="1:9" x14ac:dyDescent="0.25">
      <c r="A97" s="256">
        <f t="shared" si="1"/>
        <v>84</v>
      </c>
      <c r="B97" s="140" t="s">
        <v>864</v>
      </c>
      <c r="C97" s="80" t="s">
        <v>663</v>
      </c>
      <c r="D97" s="80" t="s">
        <v>507</v>
      </c>
      <c r="E97" s="80" t="s">
        <v>788</v>
      </c>
      <c r="F97" s="80" t="s">
        <v>682</v>
      </c>
      <c r="G97" s="92">
        <v>317.8</v>
      </c>
    </row>
    <row r="98" spans="1:9" x14ac:dyDescent="0.25">
      <c r="A98" s="256">
        <f t="shared" si="1"/>
        <v>85</v>
      </c>
      <c r="B98" s="140" t="s">
        <v>512</v>
      </c>
      <c r="C98" s="80" t="s">
        <v>663</v>
      </c>
      <c r="D98" s="80" t="s">
        <v>513</v>
      </c>
      <c r="E98" s="80"/>
      <c r="F98" s="80"/>
      <c r="G98" s="92">
        <f>G99+G117</f>
        <v>3677.1000000000004</v>
      </c>
    </row>
    <row r="99" spans="1:9" ht="24" x14ac:dyDescent="0.25">
      <c r="A99" s="256">
        <f t="shared" si="1"/>
        <v>86</v>
      </c>
      <c r="B99" s="140" t="s">
        <v>530</v>
      </c>
      <c r="C99" s="80" t="s">
        <v>663</v>
      </c>
      <c r="D99" s="80" t="s">
        <v>531</v>
      </c>
      <c r="E99" s="80"/>
      <c r="F99" s="80"/>
      <c r="G99" s="92">
        <f>G100+G113</f>
        <v>2945.1000000000004</v>
      </c>
    </row>
    <row r="100" spans="1:9" s="49" customFormat="1" ht="24" x14ac:dyDescent="0.25">
      <c r="A100" s="256">
        <f t="shared" si="1"/>
        <v>87</v>
      </c>
      <c r="B100" s="140" t="s">
        <v>889</v>
      </c>
      <c r="C100" s="80" t="s">
        <v>663</v>
      </c>
      <c r="D100" s="80" t="s">
        <v>531</v>
      </c>
      <c r="E100" s="80" t="s">
        <v>604</v>
      </c>
      <c r="F100" s="80"/>
      <c r="G100" s="92">
        <f>G101</f>
        <v>2880.1000000000004</v>
      </c>
      <c r="H100" s="124"/>
      <c r="I100" s="47"/>
    </row>
    <row r="101" spans="1:9" x14ac:dyDescent="0.25">
      <c r="A101" s="256">
        <f t="shared" si="1"/>
        <v>88</v>
      </c>
      <c r="B101" s="140" t="s">
        <v>243</v>
      </c>
      <c r="C101" s="80" t="s">
        <v>663</v>
      </c>
      <c r="D101" s="80" t="s">
        <v>531</v>
      </c>
      <c r="E101" s="80" t="s">
        <v>605</v>
      </c>
      <c r="F101" s="80"/>
      <c r="G101" s="92">
        <f>G105+G108+G102</f>
        <v>2880.1000000000004</v>
      </c>
    </row>
    <row r="102" spans="1:9" ht="60" x14ac:dyDescent="0.25">
      <c r="A102" s="256">
        <f t="shared" si="1"/>
        <v>89</v>
      </c>
      <c r="B102" s="140" t="s">
        <v>92</v>
      </c>
      <c r="C102" s="80" t="s">
        <v>663</v>
      </c>
      <c r="D102" s="80" t="s">
        <v>531</v>
      </c>
      <c r="E102" s="80" t="s">
        <v>91</v>
      </c>
      <c r="F102" s="80" t="s">
        <v>649</v>
      </c>
      <c r="G102" s="228">
        <f>G103</f>
        <v>118.8</v>
      </c>
    </row>
    <row r="103" spans="1:9" ht="36" x14ac:dyDescent="0.25">
      <c r="A103" s="256">
        <f t="shared" si="1"/>
        <v>90</v>
      </c>
      <c r="B103" s="140" t="s">
        <v>651</v>
      </c>
      <c r="C103" s="80" t="s">
        <v>663</v>
      </c>
      <c r="D103" s="80" t="s">
        <v>531</v>
      </c>
      <c r="E103" s="80" t="s">
        <v>91</v>
      </c>
      <c r="F103" s="80" t="s">
        <v>681</v>
      </c>
      <c r="G103" s="228">
        <f>G104</f>
        <v>118.8</v>
      </c>
    </row>
    <row r="104" spans="1:9" x14ac:dyDescent="0.25">
      <c r="A104" s="256">
        <f t="shared" si="1"/>
        <v>91</v>
      </c>
      <c r="B104" s="140" t="s">
        <v>673</v>
      </c>
      <c r="C104" s="80" t="s">
        <v>663</v>
      </c>
      <c r="D104" s="80" t="s">
        <v>531</v>
      </c>
      <c r="E104" s="80" t="s">
        <v>91</v>
      </c>
      <c r="F104" s="80" t="s">
        <v>303</v>
      </c>
      <c r="G104" s="228">
        <v>118.8</v>
      </c>
    </row>
    <row r="105" spans="1:9" ht="48" x14ac:dyDescent="0.25">
      <c r="A105" s="256">
        <f t="shared" si="1"/>
        <v>92</v>
      </c>
      <c r="B105" s="140" t="s">
        <v>244</v>
      </c>
      <c r="C105" s="80" t="s">
        <v>663</v>
      </c>
      <c r="D105" s="80" t="s">
        <v>531</v>
      </c>
      <c r="E105" s="80" t="s">
        <v>186</v>
      </c>
      <c r="F105" s="80"/>
      <c r="G105" s="92">
        <f>G106</f>
        <v>9</v>
      </c>
      <c r="H105" s="155"/>
      <c r="I105" s="48"/>
    </row>
    <row r="106" spans="1:9" x14ac:dyDescent="0.25">
      <c r="A106" s="256">
        <f t="shared" si="1"/>
        <v>93</v>
      </c>
      <c r="B106" s="140" t="s">
        <v>296</v>
      </c>
      <c r="C106" s="80" t="s">
        <v>663</v>
      </c>
      <c r="D106" s="80" t="s">
        <v>531</v>
      </c>
      <c r="E106" s="80" t="s">
        <v>186</v>
      </c>
      <c r="F106" s="80" t="s">
        <v>863</v>
      </c>
      <c r="G106" s="92">
        <f>G107</f>
        <v>9</v>
      </c>
      <c r="H106" s="155"/>
      <c r="I106" s="48"/>
    </row>
    <row r="107" spans="1:9" x14ac:dyDescent="0.25">
      <c r="A107" s="256">
        <f t="shared" si="1"/>
        <v>94</v>
      </c>
      <c r="B107" s="140" t="s">
        <v>864</v>
      </c>
      <c r="C107" s="80" t="s">
        <v>663</v>
      </c>
      <c r="D107" s="80" t="s">
        <v>531</v>
      </c>
      <c r="E107" s="80" t="s">
        <v>186</v>
      </c>
      <c r="F107" s="80" t="s">
        <v>682</v>
      </c>
      <c r="G107" s="92">
        <v>9</v>
      </c>
      <c r="H107" s="155"/>
      <c r="I107" s="48"/>
    </row>
    <row r="108" spans="1:9" ht="48" x14ac:dyDescent="0.25">
      <c r="A108" s="256">
        <f t="shared" si="1"/>
        <v>95</v>
      </c>
      <c r="B108" s="140" t="s">
        <v>245</v>
      </c>
      <c r="C108" s="80" t="s">
        <v>663</v>
      </c>
      <c r="D108" s="80" t="s">
        <v>531</v>
      </c>
      <c r="E108" s="80" t="s">
        <v>484</v>
      </c>
      <c r="F108" s="80"/>
      <c r="G108" s="92">
        <f>G112+G109</f>
        <v>2752.3</v>
      </c>
    </row>
    <row r="109" spans="1:9" ht="36" x14ac:dyDescent="0.25">
      <c r="A109" s="256">
        <f t="shared" si="1"/>
        <v>96</v>
      </c>
      <c r="B109" s="140" t="s">
        <v>651</v>
      </c>
      <c r="C109" s="80" t="s">
        <v>663</v>
      </c>
      <c r="D109" s="80" t="s">
        <v>531</v>
      </c>
      <c r="E109" s="80" t="s">
        <v>484</v>
      </c>
      <c r="F109" s="80" t="s">
        <v>681</v>
      </c>
      <c r="G109" s="92">
        <f>G110</f>
        <v>2633.5</v>
      </c>
    </row>
    <row r="110" spans="1:9" x14ac:dyDescent="0.25">
      <c r="A110" s="256">
        <f t="shared" si="1"/>
        <v>97</v>
      </c>
      <c r="B110" s="140" t="s">
        <v>673</v>
      </c>
      <c r="C110" s="80" t="s">
        <v>663</v>
      </c>
      <c r="D110" s="80" t="s">
        <v>531</v>
      </c>
      <c r="E110" s="80" t="s">
        <v>484</v>
      </c>
      <c r="F110" s="80" t="s">
        <v>303</v>
      </c>
      <c r="G110" s="92">
        <v>2633.5</v>
      </c>
    </row>
    <row r="111" spans="1:9" x14ac:dyDescent="0.25">
      <c r="A111" s="256">
        <f t="shared" si="1"/>
        <v>98</v>
      </c>
      <c r="B111" s="140" t="s">
        <v>296</v>
      </c>
      <c r="C111" s="80" t="s">
        <v>663</v>
      </c>
      <c r="D111" s="80" t="s">
        <v>531</v>
      </c>
      <c r="E111" s="80" t="s">
        <v>484</v>
      </c>
      <c r="F111" s="80" t="s">
        <v>863</v>
      </c>
      <c r="G111" s="92">
        <f>G112</f>
        <v>118.8</v>
      </c>
    </row>
    <row r="112" spans="1:9" x14ac:dyDescent="0.25">
      <c r="A112" s="256">
        <f t="shared" si="1"/>
        <v>99</v>
      </c>
      <c r="B112" s="140" t="s">
        <v>864</v>
      </c>
      <c r="C112" s="80" t="s">
        <v>663</v>
      </c>
      <c r="D112" s="80" t="s">
        <v>531</v>
      </c>
      <c r="E112" s="80" t="s">
        <v>484</v>
      </c>
      <c r="F112" s="80" t="s">
        <v>682</v>
      </c>
      <c r="G112" s="92">
        <v>118.8</v>
      </c>
    </row>
    <row r="113" spans="1:7" x14ac:dyDescent="0.25">
      <c r="A113" s="256">
        <f t="shared" si="1"/>
        <v>100</v>
      </c>
      <c r="B113" s="140" t="s">
        <v>67</v>
      </c>
      <c r="C113" s="80" t="s">
        <v>663</v>
      </c>
      <c r="D113" s="80" t="s">
        <v>531</v>
      </c>
      <c r="E113" s="212" t="s">
        <v>689</v>
      </c>
      <c r="F113" s="80" t="s">
        <v>649</v>
      </c>
      <c r="G113" s="92">
        <f>G114</f>
        <v>65</v>
      </c>
    </row>
    <row r="114" spans="1:7" ht="24" x14ac:dyDescent="0.25">
      <c r="A114" s="256">
        <f t="shared" si="1"/>
        <v>101</v>
      </c>
      <c r="B114" s="140" t="s">
        <v>111</v>
      </c>
      <c r="C114" s="80" t="s">
        <v>663</v>
      </c>
      <c r="D114" s="80" t="s">
        <v>531</v>
      </c>
      <c r="E114" s="80" t="s">
        <v>599</v>
      </c>
      <c r="F114" s="80"/>
      <c r="G114" s="92">
        <f>G115</f>
        <v>65</v>
      </c>
    </row>
    <row r="115" spans="1:7" x14ac:dyDescent="0.25">
      <c r="A115" s="256">
        <f t="shared" si="1"/>
        <v>102</v>
      </c>
      <c r="B115" s="140" t="s">
        <v>299</v>
      </c>
      <c r="C115" s="80" t="s">
        <v>663</v>
      </c>
      <c r="D115" s="80" t="s">
        <v>531</v>
      </c>
      <c r="E115" s="80" t="s">
        <v>599</v>
      </c>
      <c r="F115" s="80" t="s">
        <v>300</v>
      </c>
      <c r="G115" s="92">
        <f>G116</f>
        <v>65</v>
      </c>
    </row>
    <row r="116" spans="1:7" x14ac:dyDescent="0.25">
      <c r="A116" s="256">
        <f t="shared" si="1"/>
        <v>103</v>
      </c>
      <c r="B116" s="233" t="s">
        <v>301</v>
      </c>
      <c r="C116" s="80" t="s">
        <v>663</v>
      </c>
      <c r="D116" s="80" t="s">
        <v>531</v>
      </c>
      <c r="E116" s="80" t="s">
        <v>599</v>
      </c>
      <c r="F116" s="80" t="s">
        <v>302</v>
      </c>
      <c r="G116" s="92">
        <f>30+35</f>
        <v>65</v>
      </c>
    </row>
    <row r="117" spans="1:7" x14ac:dyDescent="0.25">
      <c r="A117" s="256">
        <f t="shared" si="1"/>
        <v>104</v>
      </c>
      <c r="B117" s="140" t="s">
        <v>182</v>
      </c>
      <c r="C117" s="80" t="s">
        <v>663</v>
      </c>
      <c r="D117" s="80" t="s">
        <v>183</v>
      </c>
      <c r="E117" s="80"/>
      <c r="F117" s="80"/>
      <c r="G117" s="92">
        <f>G118</f>
        <v>732</v>
      </c>
    </row>
    <row r="118" spans="1:7" x14ac:dyDescent="0.25">
      <c r="A118" s="256">
        <f t="shared" si="1"/>
        <v>105</v>
      </c>
      <c r="B118" s="140" t="s">
        <v>67</v>
      </c>
      <c r="C118" s="80" t="s">
        <v>663</v>
      </c>
      <c r="D118" s="80" t="s">
        <v>183</v>
      </c>
      <c r="E118" s="212" t="s">
        <v>689</v>
      </c>
      <c r="F118" s="80" t="s">
        <v>649</v>
      </c>
      <c r="G118" s="92">
        <f>G119+G122</f>
        <v>732</v>
      </c>
    </row>
    <row r="119" spans="1:7" ht="24" x14ac:dyDescent="0.25">
      <c r="A119" s="256">
        <f t="shared" si="1"/>
        <v>106</v>
      </c>
      <c r="B119" s="140" t="s">
        <v>94</v>
      </c>
      <c r="C119" s="80" t="s">
        <v>663</v>
      </c>
      <c r="D119" s="80" t="s">
        <v>183</v>
      </c>
      <c r="E119" s="80" t="s">
        <v>93</v>
      </c>
      <c r="F119" s="80"/>
      <c r="G119" s="92">
        <f>G120</f>
        <v>610</v>
      </c>
    </row>
    <row r="120" spans="1:7" x14ac:dyDescent="0.25">
      <c r="A120" s="256">
        <f t="shared" si="1"/>
        <v>107</v>
      </c>
      <c r="B120" s="140" t="s">
        <v>476</v>
      </c>
      <c r="C120" s="80" t="s">
        <v>663</v>
      </c>
      <c r="D120" s="80" t="s">
        <v>183</v>
      </c>
      <c r="E120" s="80" t="s">
        <v>93</v>
      </c>
      <c r="F120" s="80" t="s">
        <v>477</v>
      </c>
      <c r="G120" s="92">
        <f>G121</f>
        <v>610</v>
      </c>
    </row>
    <row r="121" spans="1:7" x14ac:dyDescent="0.25">
      <c r="A121" s="256">
        <f t="shared" si="1"/>
        <v>108</v>
      </c>
      <c r="B121" s="140" t="s">
        <v>114</v>
      </c>
      <c r="C121" s="80" t="s">
        <v>663</v>
      </c>
      <c r="D121" s="80" t="s">
        <v>183</v>
      </c>
      <c r="E121" s="80" t="s">
        <v>93</v>
      </c>
      <c r="F121" s="80" t="s">
        <v>115</v>
      </c>
      <c r="G121" s="92">
        <v>610</v>
      </c>
    </row>
    <row r="122" spans="1:7" ht="24" x14ac:dyDescent="0.25">
      <c r="A122" s="256">
        <f t="shared" si="1"/>
        <v>109</v>
      </c>
      <c r="B122" s="140" t="s">
        <v>111</v>
      </c>
      <c r="C122" s="80" t="s">
        <v>663</v>
      </c>
      <c r="D122" s="80" t="s">
        <v>183</v>
      </c>
      <c r="E122" s="80" t="s">
        <v>599</v>
      </c>
      <c r="F122" s="80"/>
      <c r="G122" s="92">
        <f>G123</f>
        <v>122</v>
      </c>
    </row>
    <row r="123" spans="1:7" x14ac:dyDescent="0.25">
      <c r="A123" s="256">
        <f t="shared" si="1"/>
        <v>110</v>
      </c>
      <c r="B123" s="140" t="s">
        <v>476</v>
      </c>
      <c r="C123" s="80" t="s">
        <v>663</v>
      </c>
      <c r="D123" s="80" t="s">
        <v>183</v>
      </c>
      <c r="E123" s="80" t="s">
        <v>599</v>
      </c>
      <c r="F123" s="80" t="s">
        <v>477</v>
      </c>
      <c r="G123" s="92">
        <f>G124</f>
        <v>122</v>
      </c>
    </row>
    <row r="124" spans="1:7" x14ac:dyDescent="0.25">
      <c r="A124" s="256">
        <f t="shared" si="1"/>
        <v>111</v>
      </c>
      <c r="B124" s="140" t="s">
        <v>515</v>
      </c>
      <c r="C124" s="80" t="s">
        <v>663</v>
      </c>
      <c r="D124" s="80" t="s">
        <v>183</v>
      </c>
      <c r="E124" s="80" t="s">
        <v>599</v>
      </c>
      <c r="F124" s="80" t="s">
        <v>478</v>
      </c>
      <c r="G124" s="92">
        <f>100+22</f>
        <v>122</v>
      </c>
    </row>
    <row r="125" spans="1:7" x14ac:dyDescent="0.25">
      <c r="A125" s="256">
        <f t="shared" si="1"/>
        <v>112</v>
      </c>
      <c r="B125" s="140" t="s">
        <v>532</v>
      </c>
      <c r="C125" s="80" t="s">
        <v>663</v>
      </c>
      <c r="D125" s="80" t="s">
        <v>533</v>
      </c>
      <c r="E125" s="80"/>
      <c r="F125" s="80"/>
      <c r="G125" s="92">
        <f>G126+G134+G143</f>
        <v>27550.7</v>
      </c>
    </row>
    <row r="126" spans="1:7" x14ac:dyDescent="0.25">
      <c r="A126" s="256">
        <f t="shared" si="1"/>
        <v>113</v>
      </c>
      <c r="B126" s="140" t="s">
        <v>534</v>
      </c>
      <c r="C126" s="80" t="s">
        <v>663</v>
      </c>
      <c r="D126" s="80" t="s">
        <v>535</v>
      </c>
      <c r="E126" s="80"/>
      <c r="F126" s="80"/>
      <c r="G126" s="92">
        <f>G127</f>
        <v>3397.8</v>
      </c>
    </row>
    <row r="127" spans="1:7" ht="24" x14ac:dyDescent="0.25">
      <c r="A127" s="256">
        <f t="shared" si="1"/>
        <v>114</v>
      </c>
      <c r="B127" s="140" t="s">
        <v>56</v>
      </c>
      <c r="C127" s="80" t="s">
        <v>663</v>
      </c>
      <c r="D127" s="80" t="s">
        <v>535</v>
      </c>
      <c r="E127" s="212" t="s">
        <v>81</v>
      </c>
      <c r="F127" s="231"/>
      <c r="G127" s="81">
        <f>G128</f>
        <v>3397.8</v>
      </c>
    </row>
    <row r="128" spans="1:7" x14ac:dyDescent="0.25">
      <c r="A128" s="256">
        <f t="shared" si="1"/>
        <v>115</v>
      </c>
      <c r="B128" s="213" t="s">
        <v>839</v>
      </c>
      <c r="C128" s="80" t="s">
        <v>663</v>
      </c>
      <c r="D128" s="80" t="s">
        <v>535</v>
      </c>
      <c r="E128" s="212" t="s">
        <v>82</v>
      </c>
      <c r="F128" s="80"/>
      <c r="G128" s="92">
        <f>G129</f>
        <v>3397.8</v>
      </c>
    </row>
    <row r="129" spans="1:7" ht="48" x14ac:dyDescent="0.25">
      <c r="A129" s="256">
        <f t="shared" si="1"/>
        <v>116</v>
      </c>
      <c r="B129" s="213" t="s">
        <v>158</v>
      </c>
      <c r="C129" s="80" t="s">
        <v>663</v>
      </c>
      <c r="D129" s="80" t="s">
        <v>535</v>
      </c>
      <c r="E129" s="212" t="s">
        <v>229</v>
      </c>
      <c r="F129" s="80"/>
      <c r="G129" s="92">
        <f>G130+G132</f>
        <v>3397.8</v>
      </c>
    </row>
    <row r="130" spans="1:7" ht="36" x14ac:dyDescent="0.25">
      <c r="A130" s="256">
        <f t="shared" si="1"/>
        <v>117</v>
      </c>
      <c r="B130" s="140" t="s">
        <v>651</v>
      </c>
      <c r="C130" s="80" t="s">
        <v>663</v>
      </c>
      <c r="D130" s="80" t="s">
        <v>535</v>
      </c>
      <c r="E130" s="212" t="s">
        <v>229</v>
      </c>
      <c r="F130" s="80" t="s">
        <v>681</v>
      </c>
      <c r="G130" s="92">
        <f>G131</f>
        <v>3058.5</v>
      </c>
    </row>
    <row r="131" spans="1:7" x14ac:dyDescent="0.25">
      <c r="A131" s="256">
        <f t="shared" si="1"/>
        <v>118</v>
      </c>
      <c r="B131" s="140" t="s">
        <v>673</v>
      </c>
      <c r="C131" s="80" t="s">
        <v>663</v>
      </c>
      <c r="D131" s="80" t="s">
        <v>535</v>
      </c>
      <c r="E131" s="212" t="s">
        <v>229</v>
      </c>
      <c r="F131" s="80" t="s">
        <v>303</v>
      </c>
      <c r="G131" s="92">
        <f>2713.8+320.2+24.5</f>
        <v>3058.5</v>
      </c>
    </row>
    <row r="132" spans="1:7" x14ac:dyDescent="0.25">
      <c r="A132" s="256">
        <f t="shared" si="1"/>
        <v>119</v>
      </c>
      <c r="B132" s="140" t="s">
        <v>296</v>
      </c>
      <c r="C132" s="80" t="s">
        <v>663</v>
      </c>
      <c r="D132" s="80" t="s">
        <v>535</v>
      </c>
      <c r="E132" s="212" t="s">
        <v>229</v>
      </c>
      <c r="F132" s="80" t="s">
        <v>863</v>
      </c>
      <c r="G132" s="92">
        <f>G133</f>
        <v>339.29999999999995</v>
      </c>
    </row>
    <row r="133" spans="1:7" x14ac:dyDescent="0.25">
      <c r="A133" s="256">
        <f t="shared" si="1"/>
        <v>120</v>
      </c>
      <c r="B133" s="140" t="s">
        <v>864</v>
      </c>
      <c r="C133" s="80" t="s">
        <v>663</v>
      </c>
      <c r="D133" s="80" t="s">
        <v>535</v>
      </c>
      <c r="E133" s="212" t="s">
        <v>229</v>
      </c>
      <c r="F133" s="80" t="s">
        <v>682</v>
      </c>
      <c r="G133" s="92">
        <f>342.9-3.6</f>
        <v>339.29999999999995</v>
      </c>
    </row>
    <row r="134" spans="1:7" x14ac:dyDescent="0.25">
      <c r="A134" s="256">
        <f t="shared" si="1"/>
        <v>121</v>
      </c>
      <c r="B134" s="140" t="s">
        <v>536</v>
      </c>
      <c r="C134" s="80" t="s">
        <v>663</v>
      </c>
      <c r="D134" s="80" t="s">
        <v>537</v>
      </c>
      <c r="E134" s="212"/>
      <c r="F134" s="80"/>
      <c r="G134" s="92">
        <f>G135</f>
        <v>21033.9</v>
      </c>
    </row>
    <row r="135" spans="1:7" ht="24" x14ac:dyDescent="0.25">
      <c r="A135" s="256">
        <f t="shared" si="1"/>
        <v>122</v>
      </c>
      <c r="B135" s="230" t="s">
        <v>156</v>
      </c>
      <c r="C135" s="80" t="s">
        <v>663</v>
      </c>
      <c r="D135" s="80" t="s">
        <v>537</v>
      </c>
      <c r="E135" s="212" t="s">
        <v>496</v>
      </c>
      <c r="F135" s="80"/>
      <c r="G135" s="92">
        <f>G136</f>
        <v>21033.9</v>
      </c>
    </row>
    <row r="136" spans="1:7" x14ac:dyDescent="0.25">
      <c r="A136" s="256">
        <f t="shared" si="1"/>
        <v>123</v>
      </c>
      <c r="B136" s="213" t="s">
        <v>157</v>
      </c>
      <c r="C136" s="80" t="s">
        <v>663</v>
      </c>
      <c r="D136" s="80" t="s">
        <v>537</v>
      </c>
      <c r="E136" s="212" t="s">
        <v>497</v>
      </c>
      <c r="F136" s="231"/>
      <c r="G136" s="81">
        <f>G137+G140</f>
        <v>21033.9</v>
      </c>
    </row>
    <row r="137" spans="1:7" ht="60" x14ac:dyDescent="0.25">
      <c r="A137" s="256">
        <f t="shared" si="1"/>
        <v>124</v>
      </c>
      <c r="B137" s="213" t="s">
        <v>606</v>
      </c>
      <c r="C137" s="80" t="s">
        <v>663</v>
      </c>
      <c r="D137" s="80" t="s">
        <v>537</v>
      </c>
      <c r="E137" s="211" t="s">
        <v>498</v>
      </c>
      <c r="F137" s="211"/>
      <c r="G137" s="234">
        <f>G138</f>
        <v>12446.900000000001</v>
      </c>
    </row>
    <row r="138" spans="1:7" x14ac:dyDescent="0.25">
      <c r="A138" s="256">
        <f t="shared" si="1"/>
        <v>125</v>
      </c>
      <c r="B138" s="140" t="s">
        <v>591</v>
      </c>
      <c r="C138" s="80" t="s">
        <v>663</v>
      </c>
      <c r="D138" s="80" t="s">
        <v>537</v>
      </c>
      <c r="E138" s="211" t="s">
        <v>498</v>
      </c>
      <c r="F138" s="80" t="s">
        <v>592</v>
      </c>
      <c r="G138" s="92">
        <f>G139</f>
        <v>12446.900000000001</v>
      </c>
    </row>
    <row r="139" spans="1:7" ht="24" x14ac:dyDescent="0.25">
      <c r="A139" s="256">
        <f t="shared" si="1"/>
        <v>126</v>
      </c>
      <c r="B139" s="233" t="s">
        <v>400</v>
      </c>
      <c r="C139" s="80" t="s">
        <v>663</v>
      </c>
      <c r="D139" s="80" t="s">
        <v>537</v>
      </c>
      <c r="E139" s="211" t="s">
        <v>498</v>
      </c>
      <c r="F139" s="80" t="s">
        <v>702</v>
      </c>
      <c r="G139" s="92">
        <f>11278.7+205.2+963</f>
        <v>12446.900000000001</v>
      </c>
    </row>
    <row r="140" spans="1:7" ht="60" x14ac:dyDescent="0.25">
      <c r="A140" s="256">
        <f t="shared" si="1"/>
        <v>127</v>
      </c>
      <c r="B140" s="213" t="s">
        <v>607</v>
      </c>
      <c r="C140" s="80" t="s">
        <v>663</v>
      </c>
      <c r="D140" s="80" t="s">
        <v>537</v>
      </c>
      <c r="E140" s="211" t="s">
        <v>874</v>
      </c>
      <c r="F140" s="211"/>
      <c r="G140" s="234">
        <f>G141</f>
        <v>8587</v>
      </c>
    </row>
    <row r="141" spans="1:7" x14ac:dyDescent="0.25">
      <c r="A141" s="256">
        <f t="shared" si="1"/>
        <v>128</v>
      </c>
      <c r="B141" s="140" t="s">
        <v>591</v>
      </c>
      <c r="C141" s="80" t="s">
        <v>663</v>
      </c>
      <c r="D141" s="80" t="s">
        <v>537</v>
      </c>
      <c r="E141" s="211" t="s">
        <v>874</v>
      </c>
      <c r="F141" s="80" t="s">
        <v>592</v>
      </c>
      <c r="G141" s="92">
        <f>G142</f>
        <v>8587</v>
      </c>
    </row>
    <row r="142" spans="1:7" ht="24" x14ac:dyDescent="0.25">
      <c r="A142" s="256">
        <f t="shared" si="1"/>
        <v>129</v>
      </c>
      <c r="B142" s="233" t="s">
        <v>400</v>
      </c>
      <c r="C142" s="80" t="s">
        <v>663</v>
      </c>
      <c r="D142" s="80" t="s">
        <v>537</v>
      </c>
      <c r="E142" s="211" t="s">
        <v>874</v>
      </c>
      <c r="F142" s="80" t="s">
        <v>702</v>
      </c>
      <c r="G142" s="92">
        <v>8587</v>
      </c>
    </row>
    <row r="143" spans="1:7" x14ac:dyDescent="0.25">
      <c r="A143" s="256">
        <f t="shared" si="1"/>
        <v>130</v>
      </c>
      <c r="B143" s="140" t="s">
        <v>540</v>
      </c>
      <c r="C143" s="80" t="s">
        <v>663</v>
      </c>
      <c r="D143" s="80" t="s">
        <v>541</v>
      </c>
      <c r="E143" s="211"/>
      <c r="F143" s="211"/>
      <c r="G143" s="234">
        <f>G144+G148</f>
        <v>3119</v>
      </c>
    </row>
    <row r="144" spans="1:7" ht="36" x14ac:dyDescent="0.25">
      <c r="A144" s="256">
        <f t="shared" ref="A144:A207" si="2">A143+1</f>
        <v>131</v>
      </c>
      <c r="B144" s="230" t="s">
        <v>298</v>
      </c>
      <c r="C144" s="80" t="s">
        <v>663</v>
      </c>
      <c r="D144" s="80" t="s">
        <v>541</v>
      </c>
      <c r="E144" s="212" t="s">
        <v>875</v>
      </c>
      <c r="F144" s="231"/>
      <c r="G144" s="81">
        <f>G145</f>
        <v>260</v>
      </c>
    </row>
    <row r="145" spans="1:9" ht="36" x14ac:dyDescent="0.25">
      <c r="A145" s="256">
        <f t="shared" si="2"/>
        <v>132</v>
      </c>
      <c r="B145" s="209" t="s">
        <v>220</v>
      </c>
      <c r="C145" s="80" t="s">
        <v>663</v>
      </c>
      <c r="D145" s="80" t="s">
        <v>541</v>
      </c>
      <c r="E145" s="212" t="s">
        <v>876</v>
      </c>
      <c r="F145" s="231"/>
      <c r="G145" s="81">
        <f>G146</f>
        <v>260</v>
      </c>
    </row>
    <row r="146" spans="1:9" x14ac:dyDescent="0.25">
      <c r="A146" s="256">
        <f t="shared" si="2"/>
        <v>133</v>
      </c>
      <c r="B146" s="230" t="s">
        <v>591</v>
      </c>
      <c r="C146" s="80" t="s">
        <v>663</v>
      </c>
      <c r="D146" s="80" t="s">
        <v>541</v>
      </c>
      <c r="E146" s="212" t="s">
        <v>876</v>
      </c>
      <c r="F146" s="231" t="s">
        <v>592</v>
      </c>
      <c r="G146" s="81">
        <f>G147</f>
        <v>260</v>
      </c>
    </row>
    <row r="147" spans="1:9" ht="24" x14ac:dyDescent="0.25">
      <c r="A147" s="256">
        <f t="shared" si="2"/>
        <v>134</v>
      </c>
      <c r="B147" s="235" t="s">
        <v>400</v>
      </c>
      <c r="C147" s="80" t="s">
        <v>663</v>
      </c>
      <c r="D147" s="80" t="s">
        <v>541</v>
      </c>
      <c r="E147" s="212" t="s">
        <v>876</v>
      </c>
      <c r="F147" s="231" t="s">
        <v>702</v>
      </c>
      <c r="G147" s="81">
        <v>260</v>
      </c>
    </row>
    <row r="148" spans="1:9" ht="24" x14ac:dyDescent="0.25">
      <c r="A148" s="256">
        <f t="shared" si="2"/>
        <v>135</v>
      </c>
      <c r="B148" s="140" t="s">
        <v>495</v>
      </c>
      <c r="C148" s="80" t="s">
        <v>663</v>
      </c>
      <c r="D148" s="80" t="s">
        <v>541</v>
      </c>
      <c r="E148" s="212" t="s">
        <v>604</v>
      </c>
      <c r="F148" s="231"/>
      <c r="G148" s="81">
        <f>G149</f>
        <v>2859</v>
      </c>
    </row>
    <row r="149" spans="1:9" ht="24" x14ac:dyDescent="0.25">
      <c r="A149" s="256">
        <f t="shared" si="2"/>
        <v>136</v>
      </c>
      <c r="B149" s="140" t="s">
        <v>96</v>
      </c>
      <c r="C149" s="80" t="s">
        <v>663</v>
      </c>
      <c r="D149" s="80" t="s">
        <v>541</v>
      </c>
      <c r="E149" s="212" t="s">
        <v>105</v>
      </c>
      <c r="F149" s="231"/>
      <c r="G149" s="81">
        <f>G150+G153</f>
        <v>2859</v>
      </c>
    </row>
    <row r="150" spans="1:9" ht="72" x14ac:dyDescent="0.25">
      <c r="A150" s="256">
        <f t="shared" si="2"/>
        <v>137</v>
      </c>
      <c r="B150" s="209" t="s">
        <v>97</v>
      </c>
      <c r="C150" s="80" t="s">
        <v>663</v>
      </c>
      <c r="D150" s="80" t="s">
        <v>541</v>
      </c>
      <c r="E150" s="212" t="s">
        <v>95</v>
      </c>
      <c r="F150" s="231"/>
      <c r="G150" s="81">
        <f>G151</f>
        <v>2800</v>
      </c>
    </row>
    <row r="151" spans="1:9" x14ac:dyDescent="0.25">
      <c r="A151" s="256">
        <f t="shared" si="2"/>
        <v>138</v>
      </c>
      <c r="B151" s="140" t="s">
        <v>296</v>
      </c>
      <c r="C151" s="80" t="s">
        <v>663</v>
      </c>
      <c r="D151" s="80" t="s">
        <v>541</v>
      </c>
      <c r="E151" s="212" t="s">
        <v>95</v>
      </c>
      <c r="F151" s="231">
        <v>200</v>
      </c>
      <c r="G151" s="81">
        <f>G152</f>
        <v>2800</v>
      </c>
    </row>
    <row r="152" spans="1:9" x14ac:dyDescent="0.25">
      <c r="A152" s="256">
        <f t="shared" si="2"/>
        <v>139</v>
      </c>
      <c r="B152" s="140" t="s">
        <v>864</v>
      </c>
      <c r="C152" s="80" t="s">
        <v>663</v>
      </c>
      <c r="D152" s="80" t="s">
        <v>541</v>
      </c>
      <c r="E152" s="212" t="s">
        <v>95</v>
      </c>
      <c r="F152" s="231">
        <v>240</v>
      </c>
      <c r="G152" s="81">
        <v>2800</v>
      </c>
    </row>
    <row r="153" spans="1:9" s="67" customFormat="1" ht="60" x14ac:dyDescent="0.25">
      <c r="A153" s="256">
        <f t="shared" si="2"/>
        <v>140</v>
      </c>
      <c r="B153" s="137" t="s">
        <v>45</v>
      </c>
      <c r="C153" s="80" t="s">
        <v>663</v>
      </c>
      <c r="D153" s="80" t="s">
        <v>541</v>
      </c>
      <c r="E153" s="80" t="s">
        <v>107</v>
      </c>
      <c r="F153" s="211"/>
      <c r="G153" s="234">
        <f>G154</f>
        <v>59</v>
      </c>
      <c r="H153" s="157"/>
      <c r="I153" s="174"/>
    </row>
    <row r="154" spans="1:9" s="67" customFormat="1" x14ac:dyDescent="0.25">
      <c r="A154" s="256">
        <f t="shared" si="2"/>
        <v>141</v>
      </c>
      <c r="B154" s="137" t="s">
        <v>296</v>
      </c>
      <c r="C154" s="80" t="s">
        <v>663</v>
      </c>
      <c r="D154" s="80" t="s">
        <v>541</v>
      </c>
      <c r="E154" s="80" t="s">
        <v>107</v>
      </c>
      <c r="F154" s="80" t="s">
        <v>863</v>
      </c>
      <c r="G154" s="112">
        <f>G155</f>
        <v>59</v>
      </c>
      <c r="H154" s="157"/>
      <c r="I154" s="174"/>
    </row>
    <row r="155" spans="1:9" s="67" customFormat="1" x14ac:dyDescent="0.25">
      <c r="A155" s="256">
        <f t="shared" si="2"/>
        <v>142</v>
      </c>
      <c r="B155" s="137" t="s">
        <v>864</v>
      </c>
      <c r="C155" s="80" t="s">
        <v>663</v>
      </c>
      <c r="D155" s="80" t="s">
        <v>541</v>
      </c>
      <c r="E155" s="80" t="s">
        <v>107</v>
      </c>
      <c r="F155" s="80" t="s">
        <v>682</v>
      </c>
      <c r="G155" s="112">
        <f>200+112-253</f>
        <v>59</v>
      </c>
      <c r="H155" s="157"/>
      <c r="I155" s="174"/>
    </row>
    <row r="156" spans="1:9" ht="17.25" customHeight="1" x14ac:dyDescent="0.25">
      <c r="A156" s="256">
        <f t="shared" si="2"/>
        <v>143</v>
      </c>
      <c r="B156" s="172" t="s">
        <v>542</v>
      </c>
      <c r="C156" s="80" t="s">
        <v>663</v>
      </c>
      <c r="D156" s="80" t="s">
        <v>543</v>
      </c>
      <c r="E156" s="212"/>
      <c r="F156" s="231"/>
      <c r="G156" s="81">
        <f>G162+G157+G168</f>
        <v>31246.1</v>
      </c>
    </row>
    <row r="157" spans="1:9" s="130" customFormat="1" ht="15" x14ac:dyDescent="0.2">
      <c r="A157" s="256">
        <f t="shared" si="2"/>
        <v>144</v>
      </c>
      <c r="B157" s="172" t="s">
        <v>583</v>
      </c>
      <c r="C157" s="80" t="s">
        <v>663</v>
      </c>
      <c r="D157" s="80" t="s">
        <v>584</v>
      </c>
      <c r="E157" s="212"/>
      <c r="F157" s="231"/>
      <c r="G157" s="81">
        <f>G158</f>
        <v>75</v>
      </c>
      <c r="I157" s="131"/>
    </row>
    <row r="158" spans="1:9" s="130" customFormat="1" ht="15" x14ac:dyDescent="0.2">
      <c r="A158" s="256">
        <f t="shared" si="2"/>
        <v>145</v>
      </c>
      <c r="B158" s="140" t="s">
        <v>67</v>
      </c>
      <c r="C158" s="80" t="s">
        <v>663</v>
      </c>
      <c r="D158" s="80" t="s">
        <v>584</v>
      </c>
      <c r="E158" s="212" t="s">
        <v>689</v>
      </c>
      <c r="F158" s="80" t="s">
        <v>649</v>
      </c>
      <c r="G158" s="92">
        <f>G159</f>
        <v>75</v>
      </c>
      <c r="H158" s="159"/>
    </row>
    <row r="159" spans="1:9" s="132" customFormat="1" ht="24" x14ac:dyDescent="0.25">
      <c r="A159" s="256">
        <f t="shared" si="2"/>
        <v>146</v>
      </c>
      <c r="B159" s="140" t="s">
        <v>112</v>
      </c>
      <c r="C159" s="80" t="s">
        <v>663</v>
      </c>
      <c r="D159" s="80" t="s">
        <v>584</v>
      </c>
      <c r="E159" s="212" t="s">
        <v>585</v>
      </c>
      <c r="F159" s="80"/>
      <c r="G159" s="92">
        <f>G160</f>
        <v>75</v>
      </c>
      <c r="H159" s="130"/>
      <c r="I159" s="131"/>
    </row>
    <row r="160" spans="1:9" s="130" customFormat="1" ht="15" x14ac:dyDescent="0.2">
      <c r="A160" s="256">
        <f t="shared" si="2"/>
        <v>147</v>
      </c>
      <c r="B160" s="140" t="s">
        <v>296</v>
      </c>
      <c r="C160" s="80" t="s">
        <v>663</v>
      </c>
      <c r="D160" s="80" t="s">
        <v>584</v>
      </c>
      <c r="E160" s="212" t="s">
        <v>585</v>
      </c>
      <c r="F160" s="80" t="s">
        <v>863</v>
      </c>
      <c r="G160" s="92">
        <f>G161</f>
        <v>75</v>
      </c>
      <c r="I160" s="131"/>
    </row>
    <row r="161" spans="1:9" s="130" customFormat="1" ht="15" x14ac:dyDescent="0.2">
      <c r="A161" s="256">
        <f t="shared" si="2"/>
        <v>148</v>
      </c>
      <c r="B161" s="140" t="s">
        <v>864</v>
      </c>
      <c r="C161" s="80" t="s">
        <v>663</v>
      </c>
      <c r="D161" s="80" t="s">
        <v>584</v>
      </c>
      <c r="E161" s="212" t="s">
        <v>585</v>
      </c>
      <c r="F161" s="80" t="s">
        <v>682</v>
      </c>
      <c r="G161" s="92">
        <v>75</v>
      </c>
      <c r="I161" s="131"/>
    </row>
    <row r="162" spans="1:9" x14ac:dyDescent="0.25">
      <c r="A162" s="256">
        <f t="shared" si="2"/>
        <v>149</v>
      </c>
      <c r="B162" s="140" t="s">
        <v>544</v>
      </c>
      <c r="C162" s="80" t="s">
        <v>663</v>
      </c>
      <c r="D162" s="80" t="s">
        <v>545</v>
      </c>
      <c r="E162" s="212"/>
      <c r="F162" s="231"/>
      <c r="G162" s="81">
        <f>G163</f>
        <v>30992.6</v>
      </c>
    </row>
    <row r="163" spans="1:9" ht="24" x14ac:dyDescent="0.25">
      <c r="A163" s="256">
        <f t="shared" si="2"/>
        <v>150</v>
      </c>
      <c r="B163" s="140" t="s">
        <v>495</v>
      </c>
      <c r="C163" s="80" t="s">
        <v>663</v>
      </c>
      <c r="D163" s="80" t="s">
        <v>545</v>
      </c>
      <c r="E163" s="212" t="s">
        <v>604</v>
      </c>
      <c r="F163" s="231"/>
      <c r="G163" s="81">
        <f>G164</f>
        <v>30992.6</v>
      </c>
    </row>
    <row r="164" spans="1:9" ht="24" x14ac:dyDescent="0.25">
      <c r="A164" s="256">
        <f t="shared" si="2"/>
        <v>151</v>
      </c>
      <c r="B164" s="140" t="s">
        <v>890</v>
      </c>
      <c r="C164" s="80" t="s">
        <v>663</v>
      </c>
      <c r="D164" s="80" t="s">
        <v>545</v>
      </c>
      <c r="E164" s="212" t="s">
        <v>846</v>
      </c>
      <c r="F164" s="231"/>
      <c r="G164" s="81">
        <f>G165</f>
        <v>30992.6</v>
      </c>
    </row>
    <row r="165" spans="1:9" ht="48" x14ac:dyDescent="0.25">
      <c r="A165" s="256">
        <f t="shared" si="2"/>
        <v>152</v>
      </c>
      <c r="B165" s="140" t="s">
        <v>294</v>
      </c>
      <c r="C165" s="80" t="s">
        <v>663</v>
      </c>
      <c r="D165" s="80" t="s">
        <v>545</v>
      </c>
      <c r="E165" s="212" t="s">
        <v>847</v>
      </c>
      <c r="F165" s="231"/>
      <c r="G165" s="81">
        <f>G166</f>
        <v>30992.6</v>
      </c>
    </row>
    <row r="166" spans="1:9" x14ac:dyDescent="0.25">
      <c r="A166" s="256">
        <f t="shared" si="2"/>
        <v>153</v>
      </c>
      <c r="B166" s="140" t="s">
        <v>591</v>
      </c>
      <c r="C166" s="80" t="s">
        <v>663</v>
      </c>
      <c r="D166" s="80" t="s">
        <v>545</v>
      </c>
      <c r="E166" s="212" t="s">
        <v>847</v>
      </c>
      <c r="F166" s="80" t="s">
        <v>592</v>
      </c>
      <c r="G166" s="92">
        <f>G167</f>
        <v>30992.6</v>
      </c>
    </row>
    <row r="167" spans="1:9" ht="24" x14ac:dyDescent="0.25">
      <c r="A167" s="256">
        <f t="shared" si="2"/>
        <v>154</v>
      </c>
      <c r="B167" s="233" t="s">
        <v>400</v>
      </c>
      <c r="C167" s="80" t="s">
        <v>663</v>
      </c>
      <c r="D167" s="80" t="s">
        <v>545</v>
      </c>
      <c r="E167" s="212" t="s">
        <v>847</v>
      </c>
      <c r="F167" s="80" t="s">
        <v>702</v>
      </c>
      <c r="G167" s="92">
        <v>30992.6</v>
      </c>
    </row>
    <row r="168" spans="1:9" x14ac:dyDescent="0.25">
      <c r="A168" s="256">
        <f t="shared" si="2"/>
        <v>155</v>
      </c>
      <c r="B168" s="140" t="s">
        <v>415</v>
      </c>
      <c r="C168" s="80" t="s">
        <v>663</v>
      </c>
      <c r="D168" s="80" t="s">
        <v>413</v>
      </c>
      <c r="E168" s="212"/>
      <c r="F168" s="231"/>
      <c r="G168" s="81">
        <f>G169</f>
        <v>178.5</v>
      </c>
    </row>
    <row r="169" spans="1:9" s="130" customFormat="1" ht="15" x14ac:dyDescent="0.2">
      <c r="A169" s="256">
        <f t="shared" si="2"/>
        <v>156</v>
      </c>
      <c r="B169" s="140" t="s">
        <v>67</v>
      </c>
      <c r="C169" s="80" t="s">
        <v>663</v>
      </c>
      <c r="D169" s="80" t="s">
        <v>413</v>
      </c>
      <c r="E169" s="212" t="s">
        <v>689</v>
      </c>
      <c r="F169" s="80" t="s">
        <v>649</v>
      </c>
      <c r="G169" s="92">
        <f>G170</f>
        <v>178.5</v>
      </c>
      <c r="H169" s="159"/>
    </row>
    <row r="170" spans="1:9" s="132" customFormat="1" ht="24" x14ac:dyDescent="0.25">
      <c r="A170" s="256">
        <f t="shared" si="2"/>
        <v>157</v>
      </c>
      <c r="B170" s="140" t="s">
        <v>99</v>
      </c>
      <c r="C170" s="80" t="s">
        <v>663</v>
      </c>
      <c r="D170" s="80" t="s">
        <v>413</v>
      </c>
      <c r="E170" s="212" t="s">
        <v>98</v>
      </c>
      <c r="F170" s="80"/>
      <c r="G170" s="92">
        <f>G171</f>
        <v>178.5</v>
      </c>
      <c r="H170" s="130"/>
      <c r="I170" s="131"/>
    </row>
    <row r="171" spans="1:9" s="130" customFormat="1" ht="15" x14ac:dyDescent="0.2">
      <c r="A171" s="256">
        <f t="shared" si="2"/>
        <v>158</v>
      </c>
      <c r="B171" s="140" t="s">
        <v>476</v>
      </c>
      <c r="C171" s="80" t="s">
        <v>663</v>
      </c>
      <c r="D171" s="80" t="s">
        <v>413</v>
      </c>
      <c r="E171" s="212" t="s">
        <v>98</v>
      </c>
      <c r="F171" s="80" t="s">
        <v>477</v>
      </c>
      <c r="G171" s="92">
        <f>G172+G173</f>
        <v>178.5</v>
      </c>
      <c r="I171" s="131"/>
    </row>
    <row r="172" spans="1:9" s="130" customFormat="1" ht="15" x14ac:dyDescent="0.2">
      <c r="A172" s="256">
        <f t="shared" si="2"/>
        <v>159</v>
      </c>
      <c r="B172" s="140" t="s">
        <v>114</v>
      </c>
      <c r="C172" s="80" t="s">
        <v>663</v>
      </c>
      <c r="D172" s="80" t="s">
        <v>413</v>
      </c>
      <c r="E172" s="212" t="s">
        <v>98</v>
      </c>
      <c r="F172" s="80" t="s">
        <v>115</v>
      </c>
      <c r="G172" s="92">
        <v>170</v>
      </c>
      <c r="I172" s="131"/>
    </row>
    <row r="173" spans="1:9" s="130" customFormat="1" ht="15" x14ac:dyDescent="0.2">
      <c r="A173" s="256">
        <f t="shared" si="2"/>
        <v>160</v>
      </c>
      <c r="B173" s="140" t="s">
        <v>515</v>
      </c>
      <c r="C173" s="80" t="s">
        <v>663</v>
      </c>
      <c r="D173" s="80" t="s">
        <v>413</v>
      </c>
      <c r="E173" s="212" t="s">
        <v>98</v>
      </c>
      <c r="F173" s="80" t="s">
        <v>478</v>
      </c>
      <c r="G173" s="92">
        <v>8.5</v>
      </c>
      <c r="I173" s="131"/>
    </row>
    <row r="174" spans="1:9" x14ac:dyDescent="0.25">
      <c r="A174" s="256">
        <f t="shared" si="2"/>
        <v>161</v>
      </c>
      <c r="B174" s="140" t="s">
        <v>101</v>
      </c>
      <c r="C174" s="80" t="s">
        <v>663</v>
      </c>
      <c r="D174" s="80" t="s">
        <v>100</v>
      </c>
      <c r="E174" s="212"/>
      <c r="F174" s="231"/>
      <c r="G174" s="81">
        <f>G176</f>
        <v>908.2</v>
      </c>
    </row>
    <row r="175" spans="1:9" x14ac:dyDescent="0.25">
      <c r="A175" s="256">
        <f t="shared" si="2"/>
        <v>162</v>
      </c>
      <c r="B175" s="140" t="s">
        <v>103</v>
      </c>
      <c r="C175" s="80" t="s">
        <v>663</v>
      </c>
      <c r="D175" s="80" t="s">
        <v>102</v>
      </c>
      <c r="E175" s="212"/>
      <c r="F175" s="231"/>
      <c r="G175" s="81">
        <f>G176</f>
        <v>908.2</v>
      </c>
    </row>
    <row r="176" spans="1:9" ht="24" x14ac:dyDescent="0.25">
      <c r="A176" s="256">
        <f t="shared" si="2"/>
        <v>163</v>
      </c>
      <c r="B176" s="140" t="s">
        <v>113</v>
      </c>
      <c r="C176" s="80" t="s">
        <v>663</v>
      </c>
      <c r="D176" s="80" t="s">
        <v>102</v>
      </c>
      <c r="E176" s="212" t="s">
        <v>81</v>
      </c>
      <c r="F176" s="231"/>
      <c r="G176" s="81">
        <f>G177</f>
        <v>908.2</v>
      </c>
    </row>
    <row r="177" spans="1:7" ht="24" x14ac:dyDescent="0.25">
      <c r="A177" s="256">
        <f t="shared" si="2"/>
        <v>164</v>
      </c>
      <c r="B177" s="213" t="s">
        <v>888</v>
      </c>
      <c r="C177" s="80" t="s">
        <v>663</v>
      </c>
      <c r="D177" s="80" t="s">
        <v>102</v>
      </c>
      <c r="E177" s="212" t="s">
        <v>227</v>
      </c>
      <c r="F177" s="231"/>
      <c r="G177" s="81">
        <f>G178</f>
        <v>908.2</v>
      </c>
    </row>
    <row r="178" spans="1:7" ht="60" x14ac:dyDescent="0.25">
      <c r="A178" s="256">
        <f t="shared" si="2"/>
        <v>165</v>
      </c>
      <c r="B178" s="213" t="s">
        <v>621</v>
      </c>
      <c r="C178" s="80" t="s">
        <v>663</v>
      </c>
      <c r="D178" s="80" t="s">
        <v>102</v>
      </c>
      <c r="E178" s="212" t="s">
        <v>228</v>
      </c>
      <c r="F178" s="231"/>
      <c r="G178" s="81">
        <f>G181+G179</f>
        <v>908.2</v>
      </c>
    </row>
    <row r="179" spans="1:7" ht="36" x14ac:dyDescent="0.25">
      <c r="A179" s="256">
        <f t="shared" si="2"/>
        <v>166</v>
      </c>
      <c r="B179" s="140" t="s">
        <v>651</v>
      </c>
      <c r="C179" s="80" t="s">
        <v>663</v>
      </c>
      <c r="D179" s="80" t="s">
        <v>102</v>
      </c>
      <c r="E179" s="212" t="s">
        <v>228</v>
      </c>
      <c r="F179" s="80" t="s">
        <v>681</v>
      </c>
      <c r="G179" s="92">
        <f>G180</f>
        <v>41.1</v>
      </c>
    </row>
    <row r="180" spans="1:7" x14ac:dyDescent="0.25">
      <c r="A180" s="256">
        <f t="shared" si="2"/>
        <v>167</v>
      </c>
      <c r="B180" s="140" t="s">
        <v>673</v>
      </c>
      <c r="C180" s="80" t="s">
        <v>663</v>
      </c>
      <c r="D180" s="80" t="s">
        <v>102</v>
      </c>
      <c r="E180" s="212" t="s">
        <v>228</v>
      </c>
      <c r="F180" s="80" t="s">
        <v>303</v>
      </c>
      <c r="G180" s="92">
        <v>41.1</v>
      </c>
    </row>
    <row r="181" spans="1:7" x14ac:dyDescent="0.25">
      <c r="A181" s="256">
        <f t="shared" si="2"/>
        <v>168</v>
      </c>
      <c r="B181" s="140" t="s">
        <v>296</v>
      </c>
      <c r="C181" s="80" t="s">
        <v>663</v>
      </c>
      <c r="D181" s="80" t="s">
        <v>102</v>
      </c>
      <c r="E181" s="212" t="s">
        <v>228</v>
      </c>
      <c r="F181" s="80" t="s">
        <v>863</v>
      </c>
      <c r="G181" s="92">
        <f>G182</f>
        <v>867.1</v>
      </c>
    </row>
    <row r="182" spans="1:7" x14ac:dyDescent="0.25">
      <c r="A182" s="256">
        <f t="shared" si="2"/>
        <v>169</v>
      </c>
      <c r="B182" s="140" t="s">
        <v>864</v>
      </c>
      <c r="C182" s="80" t="s">
        <v>663</v>
      </c>
      <c r="D182" s="80" t="s">
        <v>102</v>
      </c>
      <c r="E182" s="212" t="s">
        <v>228</v>
      </c>
      <c r="F182" s="80" t="s">
        <v>682</v>
      </c>
      <c r="G182" s="92">
        <v>867.1</v>
      </c>
    </row>
    <row r="183" spans="1:7" x14ac:dyDescent="0.25">
      <c r="A183" s="256">
        <f t="shared" si="2"/>
        <v>170</v>
      </c>
      <c r="B183" s="140" t="s">
        <v>546</v>
      </c>
      <c r="C183" s="80" t="s">
        <v>663</v>
      </c>
      <c r="D183" s="80" t="s">
        <v>547</v>
      </c>
      <c r="E183" s="212"/>
      <c r="F183" s="231"/>
      <c r="G183" s="81">
        <f>G184</f>
        <v>4902</v>
      </c>
    </row>
    <row r="184" spans="1:7" x14ac:dyDescent="0.25">
      <c r="A184" s="256">
        <f t="shared" si="2"/>
        <v>171</v>
      </c>
      <c r="B184" s="140" t="s">
        <v>835</v>
      </c>
      <c r="C184" s="80" t="s">
        <v>663</v>
      </c>
      <c r="D184" s="80" t="s">
        <v>552</v>
      </c>
      <c r="E184" s="212"/>
      <c r="F184" s="231"/>
      <c r="G184" s="81">
        <f>G190+G185</f>
        <v>4902</v>
      </c>
    </row>
    <row r="185" spans="1:7" x14ac:dyDescent="0.25">
      <c r="A185" s="256">
        <f t="shared" si="2"/>
        <v>172</v>
      </c>
      <c r="B185" s="230" t="s">
        <v>406</v>
      </c>
      <c r="C185" s="80" t="s">
        <v>663</v>
      </c>
      <c r="D185" s="80" t="s">
        <v>552</v>
      </c>
      <c r="E185" s="211" t="s">
        <v>29</v>
      </c>
      <c r="F185" s="236"/>
      <c r="G185" s="81">
        <f>G186</f>
        <v>49</v>
      </c>
    </row>
    <row r="186" spans="1:7" ht="32.25" customHeight="1" x14ac:dyDescent="0.25">
      <c r="A186" s="256">
        <f t="shared" si="2"/>
        <v>173</v>
      </c>
      <c r="B186" s="140" t="s">
        <v>407</v>
      </c>
      <c r="C186" s="80" t="s">
        <v>663</v>
      </c>
      <c r="D186" s="80" t="s">
        <v>552</v>
      </c>
      <c r="E186" s="211" t="s">
        <v>30</v>
      </c>
      <c r="F186" s="236"/>
      <c r="G186" s="81">
        <f>G187</f>
        <v>49</v>
      </c>
    </row>
    <row r="187" spans="1:7" ht="39" customHeight="1" x14ac:dyDescent="0.25">
      <c r="A187" s="256">
        <f t="shared" si="2"/>
        <v>174</v>
      </c>
      <c r="B187" s="137" t="s">
        <v>408</v>
      </c>
      <c r="C187" s="80" t="s">
        <v>663</v>
      </c>
      <c r="D187" s="80" t="s">
        <v>552</v>
      </c>
      <c r="E187" s="80" t="s">
        <v>409</v>
      </c>
      <c r="F187" s="80"/>
      <c r="G187" s="92">
        <f>G188</f>
        <v>49</v>
      </c>
    </row>
    <row r="188" spans="1:7" x14ac:dyDescent="0.25">
      <c r="A188" s="256">
        <f t="shared" si="2"/>
        <v>175</v>
      </c>
      <c r="B188" s="137" t="s">
        <v>296</v>
      </c>
      <c r="C188" s="80" t="s">
        <v>663</v>
      </c>
      <c r="D188" s="80" t="s">
        <v>552</v>
      </c>
      <c r="E188" s="80" t="s">
        <v>409</v>
      </c>
      <c r="F188" s="80" t="s">
        <v>863</v>
      </c>
      <c r="G188" s="92">
        <f>G189</f>
        <v>49</v>
      </c>
    </row>
    <row r="189" spans="1:7" x14ac:dyDescent="0.25">
      <c r="A189" s="256">
        <f t="shared" si="2"/>
        <v>176</v>
      </c>
      <c r="B189" s="137" t="s">
        <v>864</v>
      </c>
      <c r="C189" s="80" t="s">
        <v>663</v>
      </c>
      <c r="D189" s="80" t="s">
        <v>552</v>
      </c>
      <c r="E189" s="80" t="s">
        <v>409</v>
      </c>
      <c r="F189" s="80" t="s">
        <v>682</v>
      </c>
      <c r="G189" s="92">
        <v>49</v>
      </c>
    </row>
    <row r="190" spans="1:7" ht="24" x14ac:dyDescent="0.25">
      <c r="A190" s="256">
        <f t="shared" si="2"/>
        <v>177</v>
      </c>
      <c r="B190" s="230" t="s">
        <v>434</v>
      </c>
      <c r="C190" s="80" t="s">
        <v>663</v>
      </c>
      <c r="D190" s="80" t="s">
        <v>552</v>
      </c>
      <c r="E190" s="212" t="s">
        <v>596</v>
      </c>
      <c r="F190" s="231"/>
      <c r="G190" s="81">
        <f>G191</f>
        <v>4853</v>
      </c>
    </row>
    <row r="191" spans="1:7" x14ac:dyDescent="0.25">
      <c r="A191" s="256">
        <f t="shared" si="2"/>
        <v>178</v>
      </c>
      <c r="B191" s="213" t="s">
        <v>19</v>
      </c>
      <c r="C191" s="80" t="s">
        <v>663</v>
      </c>
      <c r="D191" s="80" t="s">
        <v>552</v>
      </c>
      <c r="E191" s="212" t="s">
        <v>597</v>
      </c>
      <c r="F191" s="231"/>
      <c r="G191" s="81">
        <f>G198+G236+G204+G211+G216+G222+G227+G195+G233+G230+G219+G201+G192</f>
        <v>4853</v>
      </c>
    </row>
    <row r="192" spans="1:7" ht="48" x14ac:dyDescent="0.25">
      <c r="A192" s="256">
        <f t="shared" si="2"/>
        <v>179</v>
      </c>
      <c r="B192" s="140" t="s">
        <v>568</v>
      </c>
      <c r="C192" s="80" t="s">
        <v>663</v>
      </c>
      <c r="D192" s="80" t="s">
        <v>552</v>
      </c>
      <c r="E192" s="80" t="s">
        <v>567</v>
      </c>
      <c r="F192" s="80" t="s">
        <v>649</v>
      </c>
      <c r="G192" s="228">
        <f>G193</f>
        <v>95.8</v>
      </c>
    </row>
    <row r="193" spans="1:9" ht="36" x14ac:dyDescent="0.25">
      <c r="A193" s="256">
        <f t="shared" si="2"/>
        <v>180</v>
      </c>
      <c r="B193" s="140" t="s">
        <v>651</v>
      </c>
      <c r="C193" s="80" t="s">
        <v>663</v>
      </c>
      <c r="D193" s="80" t="s">
        <v>552</v>
      </c>
      <c r="E193" s="80" t="s">
        <v>567</v>
      </c>
      <c r="F193" s="80" t="s">
        <v>681</v>
      </c>
      <c r="G193" s="228">
        <f>G194</f>
        <v>95.8</v>
      </c>
    </row>
    <row r="194" spans="1:9" x14ac:dyDescent="0.25">
      <c r="A194" s="256">
        <f t="shared" si="2"/>
        <v>181</v>
      </c>
      <c r="B194" s="140" t="s">
        <v>674</v>
      </c>
      <c r="C194" s="80" t="s">
        <v>663</v>
      </c>
      <c r="D194" s="80" t="s">
        <v>552</v>
      </c>
      <c r="E194" s="80" t="s">
        <v>567</v>
      </c>
      <c r="F194" s="80" t="s">
        <v>860</v>
      </c>
      <c r="G194" s="228">
        <v>95.8</v>
      </c>
    </row>
    <row r="195" spans="1:9" ht="48" x14ac:dyDescent="0.25">
      <c r="A195" s="256">
        <f t="shared" si="2"/>
        <v>182</v>
      </c>
      <c r="B195" s="140" t="s">
        <v>49</v>
      </c>
      <c r="C195" s="80" t="s">
        <v>663</v>
      </c>
      <c r="D195" s="80" t="s">
        <v>552</v>
      </c>
      <c r="E195" s="80" t="s">
        <v>632</v>
      </c>
      <c r="F195" s="80"/>
      <c r="G195" s="92">
        <f>G196</f>
        <v>64</v>
      </c>
      <c r="H195" s="48"/>
      <c r="I195" s="48"/>
    </row>
    <row r="196" spans="1:9" ht="36" x14ac:dyDescent="0.25">
      <c r="A196" s="256">
        <f t="shared" si="2"/>
        <v>183</v>
      </c>
      <c r="B196" s="140" t="s">
        <v>651</v>
      </c>
      <c r="C196" s="214" t="s">
        <v>663</v>
      </c>
      <c r="D196" s="80" t="s">
        <v>552</v>
      </c>
      <c r="E196" s="80" t="s">
        <v>632</v>
      </c>
      <c r="F196" s="214" t="s">
        <v>681</v>
      </c>
      <c r="G196" s="112">
        <f>G197</f>
        <v>64</v>
      </c>
      <c r="H196" s="48"/>
      <c r="I196" s="48"/>
    </row>
    <row r="197" spans="1:9" x14ac:dyDescent="0.25">
      <c r="A197" s="256">
        <f t="shared" si="2"/>
        <v>184</v>
      </c>
      <c r="B197" s="140" t="s">
        <v>674</v>
      </c>
      <c r="C197" s="80" t="s">
        <v>663</v>
      </c>
      <c r="D197" s="80" t="s">
        <v>552</v>
      </c>
      <c r="E197" s="80" t="s">
        <v>632</v>
      </c>
      <c r="F197" s="80" t="s">
        <v>860</v>
      </c>
      <c r="G197" s="92">
        <v>64</v>
      </c>
      <c r="H197" s="48"/>
      <c r="I197" s="48"/>
    </row>
    <row r="198" spans="1:9" ht="48" x14ac:dyDescent="0.25">
      <c r="A198" s="256">
        <f t="shared" si="2"/>
        <v>185</v>
      </c>
      <c r="B198" s="209" t="s">
        <v>364</v>
      </c>
      <c r="C198" s="214" t="s">
        <v>663</v>
      </c>
      <c r="D198" s="214" t="s">
        <v>552</v>
      </c>
      <c r="E198" s="210" t="s">
        <v>850</v>
      </c>
      <c r="F198" s="237"/>
      <c r="G198" s="111">
        <f>G199</f>
        <v>414.1</v>
      </c>
    </row>
    <row r="199" spans="1:9" x14ac:dyDescent="0.25">
      <c r="A199" s="256">
        <f t="shared" si="2"/>
        <v>186</v>
      </c>
      <c r="B199" s="140" t="s">
        <v>296</v>
      </c>
      <c r="C199" s="214" t="s">
        <v>663</v>
      </c>
      <c r="D199" s="214" t="s">
        <v>552</v>
      </c>
      <c r="E199" s="210" t="s">
        <v>850</v>
      </c>
      <c r="F199" s="231">
        <v>200</v>
      </c>
      <c r="G199" s="112">
        <f>G200</f>
        <v>414.1</v>
      </c>
    </row>
    <row r="200" spans="1:9" x14ac:dyDescent="0.25">
      <c r="A200" s="256">
        <f t="shared" si="2"/>
        <v>187</v>
      </c>
      <c r="B200" s="140" t="s">
        <v>864</v>
      </c>
      <c r="C200" s="214" t="s">
        <v>663</v>
      </c>
      <c r="D200" s="214" t="s">
        <v>552</v>
      </c>
      <c r="E200" s="210" t="s">
        <v>850</v>
      </c>
      <c r="F200" s="231">
        <v>240</v>
      </c>
      <c r="G200" s="112">
        <v>414.1</v>
      </c>
    </row>
    <row r="201" spans="1:9" ht="48" x14ac:dyDescent="0.25">
      <c r="A201" s="256">
        <f t="shared" si="2"/>
        <v>188</v>
      </c>
      <c r="B201" s="209" t="s">
        <v>570</v>
      </c>
      <c r="C201" s="214" t="s">
        <v>663</v>
      </c>
      <c r="D201" s="214" t="s">
        <v>552</v>
      </c>
      <c r="E201" s="210" t="s">
        <v>569</v>
      </c>
      <c r="F201" s="237"/>
      <c r="G201" s="111">
        <f>G202</f>
        <v>300</v>
      </c>
    </row>
    <row r="202" spans="1:9" x14ac:dyDescent="0.25">
      <c r="A202" s="256">
        <f t="shared" si="2"/>
        <v>189</v>
      </c>
      <c r="B202" s="140" t="s">
        <v>296</v>
      </c>
      <c r="C202" s="214" t="s">
        <v>663</v>
      </c>
      <c r="D202" s="214" t="s">
        <v>552</v>
      </c>
      <c r="E202" s="210" t="s">
        <v>569</v>
      </c>
      <c r="F202" s="231">
        <v>200</v>
      </c>
      <c r="G202" s="112">
        <f>G203</f>
        <v>300</v>
      </c>
    </row>
    <row r="203" spans="1:9" x14ac:dyDescent="0.25">
      <c r="A203" s="256">
        <f t="shared" si="2"/>
        <v>190</v>
      </c>
      <c r="B203" s="140" t="s">
        <v>864</v>
      </c>
      <c r="C203" s="214" t="s">
        <v>663</v>
      </c>
      <c r="D203" s="214" t="s">
        <v>552</v>
      </c>
      <c r="E203" s="210" t="s">
        <v>569</v>
      </c>
      <c r="F203" s="231">
        <v>240</v>
      </c>
      <c r="G203" s="112">
        <v>300</v>
      </c>
    </row>
    <row r="204" spans="1:9" ht="36" x14ac:dyDescent="0.25">
      <c r="A204" s="256">
        <f t="shared" si="2"/>
        <v>191</v>
      </c>
      <c r="B204" s="213" t="s">
        <v>159</v>
      </c>
      <c r="C204" s="80" t="s">
        <v>663</v>
      </c>
      <c r="D204" s="80" t="s">
        <v>552</v>
      </c>
      <c r="E204" s="212" t="s">
        <v>852</v>
      </c>
      <c r="F204" s="231"/>
      <c r="G204" s="81">
        <f>G205+G207+G209</f>
        <v>3354.1</v>
      </c>
    </row>
    <row r="205" spans="1:9" ht="36" x14ac:dyDescent="0.25">
      <c r="A205" s="256">
        <f t="shared" si="2"/>
        <v>192</v>
      </c>
      <c r="B205" s="140" t="s">
        <v>651</v>
      </c>
      <c r="C205" s="80" t="s">
        <v>663</v>
      </c>
      <c r="D205" s="80" t="s">
        <v>552</v>
      </c>
      <c r="E205" s="212" t="s">
        <v>852</v>
      </c>
      <c r="F205" s="231">
        <v>100</v>
      </c>
      <c r="G205" s="81">
        <f>G206</f>
        <v>2654.5</v>
      </c>
    </row>
    <row r="206" spans="1:9" ht="18.75" customHeight="1" x14ac:dyDescent="0.25">
      <c r="A206" s="256">
        <f t="shared" si="2"/>
        <v>193</v>
      </c>
      <c r="B206" s="140" t="s">
        <v>674</v>
      </c>
      <c r="C206" s="80" t="s">
        <v>663</v>
      </c>
      <c r="D206" s="80" t="s">
        <v>552</v>
      </c>
      <c r="E206" s="212" t="s">
        <v>852</v>
      </c>
      <c r="F206" s="231">
        <v>110</v>
      </c>
      <c r="G206" s="81">
        <f>2851.6-197.1</f>
        <v>2654.5</v>
      </c>
    </row>
    <row r="207" spans="1:9" x14ac:dyDescent="0.25">
      <c r="A207" s="256">
        <f t="shared" si="2"/>
        <v>194</v>
      </c>
      <c r="B207" s="140" t="s">
        <v>296</v>
      </c>
      <c r="C207" s="80" t="s">
        <v>663</v>
      </c>
      <c r="D207" s="80" t="s">
        <v>552</v>
      </c>
      <c r="E207" s="212" t="s">
        <v>852</v>
      </c>
      <c r="F207" s="231">
        <v>200</v>
      </c>
      <c r="G207" s="81">
        <f>G208</f>
        <v>699.5</v>
      </c>
    </row>
    <row r="208" spans="1:9" x14ac:dyDescent="0.25">
      <c r="A208" s="256">
        <f t="shared" ref="A208:A271" si="3">A207+1</f>
        <v>195</v>
      </c>
      <c r="B208" s="140" t="s">
        <v>864</v>
      </c>
      <c r="C208" s="80" t="s">
        <v>663</v>
      </c>
      <c r="D208" s="80" t="s">
        <v>552</v>
      </c>
      <c r="E208" s="212" t="s">
        <v>852</v>
      </c>
      <c r="F208" s="231">
        <v>240</v>
      </c>
      <c r="G208" s="81">
        <f>542.5+157</f>
        <v>699.5</v>
      </c>
    </row>
    <row r="209" spans="1:12" x14ac:dyDescent="0.25">
      <c r="A209" s="256">
        <f t="shared" si="3"/>
        <v>196</v>
      </c>
      <c r="B209" s="230" t="s">
        <v>591</v>
      </c>
      <c r="C209" s="232" t="s">
        <v>663</v>
      </c>
      <c r="D209" s="80" t="s">
        <v>552</v>
      </c>
      <c r="E209" s="212" t="s">
        <v>852</v>
      </c>
      <c r="F209" s="71" t="s">
        <v>592</v>
      </c>
      <c r="G209" s="81">
        <f>G210</f>
        <v>0.1</v>
      </c>
      <c r="H209" s="127"/>
    </row>
    <row r="210" spans="1:12" x14ac:dyDescent="0.25">
      <c r="A210" s="256">
        <f t="shared" si="3"/>
        <v>197</v>
      </c>
      <c r="B210" s="137" t="s">
        <v>87</v>
      </c>
      <c r="C210" s="232" t="s">
        <v>663</v>
      </c>
      <c r="D210" s="80" t="s">
        <v>552</v>
      </c>
      <c r="E210" s="212" t="s">
        <v>852</v>
      </c>
      <c r="F210" s="71" t="s">
        <v>88</v>
      </c>
      <c r="G210" s="81">
        <v>0.1</v>
      </c>
    </row>
    <row r="211" spans="1:12" ht="36" x14ac:dyDescent="0.25">
      <c r="A211" s="256">
        <f t="shared" si="3"/>
        <v>198</v>
      </c>
      <c r="B211" s="209" t="s">
        <v>676</v>
      </c>
      <c r="C211" s="214" t="s">
        <v>663</v>
      </c>
      <c r="D211" s="214" t="s">
        <v>552</v>
      </c>
      <c r="E211" s="210" t="s">
        <v>853</v>
      </c>
      <c r="F211" s="237"/>
      <c r="G211" s="111">
        <f>G212+G214</f>
        <v>220</v>
      </c>
    </row>
    <row r="212" spans="1:12" x14ac:dyDescent="0.25">
      <c r="A212" s="256">
        <f t="shared" si="3"/>
        <v>199</v>
      </c>
      <c r="B212" s="172" t="s">
        <v>296</v>
      </c>
      <c r="C212" s="214" t="s">
        <v>663</v>
      </c>
      <c r="D212" s="214" t="s">
        <v>552</v>
      </c>
      <c r="E212" s="210" t="s">
        <v>853</v>
      </c>
      <c r="F212" s="237">
        <v>200</v>
      </c>
      <c r="G212" s="112">
        <f>G213</f>
        <v>54.599999999999994</v>
      </c>
    </row>
    <row r="213" spans="1:12" x14ac:dyDescent="0.25">
      <c r="A213" s="256">
        <f t="shared" si="3"/>
        <v>200</v>
      </c>
      <c r="B213" s="172" t="s">
        <v>864</v>
      </c>
      <c r="C213" s="214" t="s">
        <v>663</v>
      </c>
      <c r="D213" s="214" t="s">
        <v>552</v>
      </c>
      <c r="E213" s="210" t="s">
        <v>853</v>
      </c>
      <c r="F213" s="237">
        <v>240</v>
      </c>
      <c r="G213" s="112">
        <f>220-165.4</f>
        <v>54.599999999999994</v>
      </c>
    </row>
    <row r="214" spans="1:12" x14ac:dyDescent="0.25">
      <c r="A214" s="256">
        <f t="shared" si="3"/>
        <v>201</v>
      </c>
      <c r="B214" s="140" t="s">
        <v>476</v>
      </c>
      <c r="C214" s="214" t="s">
        <v>663</v>
      </c>
      <c r="D214" s="214" t="s">
        <v>552</v>
      </c>
      <c r="E214" s="210" t="s">
        <v>853</v>
      </c>
      <c r="F214" s="214" t="s">
        <v>477</v>
      </c>
      <c r="G214" s="112">
        <f>G215</f>
        <v>165.4</v>
      </c>
    </row>
    <row r="215" spans="1:12" x14ac:dyDescent="0.25">
      <c r="A215" s="256">
        <f t="shared" si="3"/>
        <v>202</v>
      </c>
      <c r="B215" s="140" t="s">
        <v>515</v>
      </c>
      <c r="C215" s="214" t="s">
        <v>663</v>
      </c>
      <c r="D215" s="214" t="s">
        <v>552</v>
      </c>
      <c r="E215" s="210" t="s">
        <v>853</v>
      </c>
      <c r="F215" s="214" t="s">
        <v>478</v>
      </c>
      <c r="G215" s="112">
        <v>165.4</v>
      </c>
      <c r="K215" s="49"/>
      <c r="L215" s="54"/>
    </row>
    <row r="216" spans="1:12" ht="36" x14ac:dyDescent="0.25">
      <c r="A216" s="256">
        <f t="shared" si="3"/>
        <v>203</v>
      </c>
      <c r="B216" s="209" t="s">
        <v>494</v>
      </c>
      <c r="C216" s="214" t="s">
        <v>663</v>
      </c>
      <c r="D216" s="214" t="s">
        <v>552</v>
      </c>
      <c r="E216" s="210" t="s">
        <v>854</v>
      </c>
      <c r="F216" s="237"/>
      <c r="G216" s="111">
        <f>G217</f>
        <v>60.9</v>
      </c>
    </row>
    <row r="217" spans="1:12" x14ac:dyDescent="0.25">
      <c r="A217" s="256">
        <f t="shared" si="3"/>
        <v>204</v>
      </c>
      <c r="B217" s="172" t="s">
        <v>296</v>
      </c>
      <c r="C217" s="214" t="s">
        <v>663</v>
      </c>
      <c r="D217" s="214" t="s">
        <v>552</v>
      </c>
      <c r="E217" s="210" t="s">
        <v>854</v>
      </c>
      <c r="F217" s="237">
        <v>200</v>
      </c>
      <c r="G217" s="111">
        <f>G218</f>
        <v>60.9</v>
      </c>
    </row>
    <row r="218" spans="1:12" x14ac:dyDescent="0.25">
      <c r="A218" s="256">
        <f t="shared" si="3"/>
        <v>205</v>
      </c>
      <c r="B218" s="172" t="s">
        <v>864</v>
      </c>
      <c r="C218" s="214" t="s">
        <v>663</v>
      </c>
      <c r="D218" s="214" t="s">
        <v>552</v>
      </c>
      <c r="E218" s="210" t="s">
        <v>854</v>
      </c>
      <c r="F218" s="237">
        <v>240</v>
      </c>
      <c r="G218" s="111">
        <f>10+50.9</f>
        <v>60.9</v>
      </c>
    </row>
    <row r="219" spans="1:12" ht="36" x14ac:dyDescent="0.25">
      <c r="A219" s="256">
        <f t="shared" si="3"/>
        <v>206</v>
      </c>
      <c r="B219" s="209" t="s">
        <v>46</v>
      </c>
      <c r="C219" s="214" t="s">
        <v>663</v>
      </c>
      <c r="D219" s="214" t="s">
        <v>552</v>
      </c>
      <c r="E219" s="210" t="s">
        <v>611</v>
      </c>
      <c r="F219" s="237"/>
      <c r="G219" s="111">
        <f>G220</f>
        <v>70</v>
      </c>
    </row>
    <row r="220" spans="1:12" x14ac:dyDescent="0.25">
      <c r="A220" s="256">
        <f t="shared" si="3"/>
        <v>207</v>
      </c>
      <c r="B220" s="140" t="s">
        <v>296</v>
      </c>
      <c r="C220" s="214" t="s">
        <v>663</v>
      </c>
      <c r="D220" s="214" t="s">
        <v>552</v>
      </c>
      <c r="E220" s="210" t="s">
        <v>611</v>
      </c>
      <c r="F220" s="237">
        <v>200</v>
      </c>
      <c r="G220" s="111">
        <f>G221</f>
        <v>70</v>
      </c>
    </row>
    <row r="221" spans="1:12" x14ac:dyDescent="0.25">
      <c r="A221" s="256">
        <f t="shared" si="3"/>
        <v>208</v>
      </c>
      <c r="B221" s="140" t="s">
        <v>864</v>
      </c>
      <c r="C221" s="214" t="s">
        <v>663</v>
      </c>
      <c r="D221" s="214" t="s">
        <v>552</v>
      </c>
      <c r="E221" s="210" t="s">
        <v>611</v>
      </c>
      <c r="F221" s="237">
        <v>240</v>
      </c>
      <c r="G221" s="111">
        <v>70</v>
      </c>
    </row>
    <row r="222" spans="1:12" ht="48" x14ac:dyDescent="0.25">
      <c r="A222" s="256">
        <f t="shared" si="3"/>
        <v>209</v>
      </c>
      <c r="B222" s="209" t="s">
        <v>366</v>
      </c>
      <c r="C222" s="214" t="s">
        <v>663</v>
      </c>
      <c r="D222" s="214" t="s">
        <v>552</v>
      </c>
      <c r="E222" s="210" t="s">
        <v>855</v>
      </c>
      <c r="F222" s="237"/>
      <c r="G222" s="111">
        <f>G225+G223</f>
        <v>17.2</v>
      </c>
    </row>
    <row r="223" spans="1:12" ht="36" x14ac:dyDescent="0.25">
      <c r="A223" s="256">
        <f t="shared" si="3"/>
        <v>210</v>
      </c>
      <c r="B223" s="140" t="s">
        <v>651</v>
      </c>
      <c r="C223" s="80" t="s">
        <v>663</v>
      </c>
      <c r="D223" s="80" t="s">
        <v>552</v>
      </c>
      <c r="E223" s="210" t="s">
        <v>855</v>
      </c>
      <c r="F223" s="231">
        <v>100</v>
      </c>
      <c r="G223" s="81">
        <f>G224</f>
        <v>3</v>
      </c>
    </row>
    <row r="224" spans="1:12" ht="18.75" customHeight="1" x14ac:dyDescent="0.25">
      <c r="A224" s="256">
        <f t="shared" si="3"/>
        <v>211</v>
      </c>
      <c r="B224" s="140" t="s">
        <v>674</v>
      </c>
      <c r="C224" s="80" t="s">
        <v>663</v>
      </c>
      <c r="D224" s="80" t="s">
        <v>552</v>
      </c>
      <c r="E224" s="210" t="s">
        <v>855</v>
      </c>
      <c r="F224" s="231">
        <v>110</v>
      </c>
      <c r="G224" s="81">
        <v>3</v>
      </c>
    </row>
    <row r="225" spans="1:7" x14ac:dyDescent="0.25">
      <c r="A225" s="256">
        <f t="shared" si="3"/>
        <v>212</v>
      </c>
      <c r="B225" s="172" t="s">
        <v>296</v>
      </c>
      <c r="C225" s="214" t="s">
        <v>663</v>
      </c>
      <c r="D225" s="214" t="s">
        <v>552</v>
      </c>
      <c r="E225" s="210" t="s">
        <v>855</v>
      </c>
      <c r="F225" s="237">
        <v>200</v>
      </c>
      <c r="G225" s="111">
        <f>G226</f>
        <v>14.2</v>
      </c>
    </row>
    <row r="226" spans="1:7" x14ac:dyDescent="0.25">
      <c r="A226" s="256">
        <f t="shared" si="3"/>
        <v>213</v>
      </c>
      <c r="B226" s="172" t="s">
        <v>864</v>
      </c>
      <c r="C226" s="214" t="s">
        <v>663</v>
      </c>
      <c r="D226" s="214" t="s">
        <v>552</v>
      </c>
      <c r="E226" s="210" t="s">
        <v>855</v>
      </c>
      <c r="F226" s="237">
        <v>240</v>
      </c>
      <c r="G226" s="111">
        <f>30-15.8</f>
        <v>14.2</v>
      </c>
    </row>
    <row r="227" spans="1:7" ht="48" x14ac:dyDescent="0.25">
      <c r="A227" s="256">
        <f t="shared" si="3"/>
        <v>214</v>
      </c>
      <c r="B227" s="209" t="s">
        <v>837</v>
      </c>
      <c r="C227" s="214" t="s">
        <v>663</v>
      </c>
      <c r="D227" s="214" t="s">
        <v>552</v>
      </c>
      <c r="E227" s="210" t="s">
        <v>856</v>
      </c>
      <c r="F227" s="237"/>
      <c r="G227" s="111">
        <f>G228</f>
        <v>20</v>
      </c>
    </row>
    <row r="228" spans="1:7" x14ac:dyDescent="0.25">
      <c r="A228" s="256">
        <f t="shared" si="3"/>
        <v>215</v>
      </c>
      <c r="B228" s="172" t="s">
        <v>296</v>
      </c>
      <c r="C228" s="214" t="s">
        <v>663</v>
      </c>
      <c r="D228" s="214" t="s">
        <v>552</v>
      </c>
      <c r="E228" s="210" t="s">
        <v>856</v>
      </c>
      <c r="F228" s="237">
        <v>200</v>
      </c>
      <c r="G228" s="111">
        <f>G229</f>
        <v>20</v>
      </c>
    </row>
    <row r="229" spans="1:7" x14ac:dyDescent="0.25">
      <c r="A229" s="256">
        <f t="shared" si="3"/>
        <v>216</v>
      </c>
      <c r="B229" s="172" t="s">
        <v>864</v>
      </c>
      <c r="C229" s="214" t="s">
        <v>663</v>
      </c>
      <c r="D229" s="214" t="s">
        <v>552</v>
      </c>
      <c r="E229" s="210" t="s">
        <v>856</v>
      </c>
      <c r="F229" s="237">
        <v>240</v>
      </c>
      <c r="G229" s="111">
        <f>50-30</f>
        <v>20</v>
      </c>
    </row>
    <row r="230" spans="1:7" ht="48" x14ac:dyDescent="0.25">
      <c r="A230" s="256">
        <f t="shared" si="3"/>
        <v>217</v>
      </c>
      <c r="B230" s="238" t="s">
        <v>435</v>
      </c>
      <c r="C230" s="214" t="s">
        <v>663</v>
      </c>
      <c r="D230" s="214" t="s">
        <v>552</v>
      </c>
      <c r="E230" s="80" t="s">
        <v>843</v>
      </c>
      <c r="F230" s="80"/>
      <c r="G230" s="92">
        <f>G231</f>
        <v>115</v>
      </c>
    </row>
    <row r="231" spans="1:7" x14ac:dyDescent="0.25">
      <c r="A231" s="256">
        <f t="shared" si="3"/>
        <v>218</v>
      </c>
      <c r="B231" s="137" t="s">
        <v>296</v>
      </c>
      <c r="C231" s="214" t="s">
        <v>663</v>
      </c>
      <c r="D231" s="214" t="s">
        <v>552</v>
      </c>
      <c r="E231" s="80" t="s">
        <v>843</v>
      </c>
      <c r="F231" s="80" t="s">
        <v>863</v>
      </c>
      <c r="G231" s="92">
        <f>G232</f>
        <v>115</v>
      </c>
    </row>
    <row r="232" spans="1:7" x14ac:dyDescent="0.25">
      <c r="A232" s="256">
        <f t="shared" si="3"/>
        <v>219</v>
      </c>
      <c r="B232" s="137" t="s">
        <v>864</v>
      </c>
      <c r="C232" s="214" t="s">
        <v>663</v>
      </c>
      <c r="D232" s="214" t="s">
        <v>552</v>
      </c>
      <c r="E232" s="80" t="s">
        <v>843</v>
      </c>
      <c r="F232" s="80" t="s">
        <v>682</v>
      </c>
      <c r="G232" s="92">
        <v>115</v>
      </c>
    </row>
    <row r="233" spans="1:7" ht="36" x14ac:dyDescent="0.25">
      <c r="A233" s="256">
        <f t="shared" si="3"/>
        <v>220</v>
      </c>
      <c r="B233" s="239" t="s">
        <v>436</v>
      </c>
      <c r="C233" s="214" t="s">
        <v>663</v>
      </c>
      <c r="D233" s="214" t="s">
        <v>552</v>
      </c>
      <c r="E233" s="211" t="s">
        <v>470</v>
      </c>
      <c r="F233" s="80"/>
      <c r="G233" s="92">
        <f>G234</f>
        <v>20</v>
      </c>
    </row>
    <row r="234" spans="1:7" x14ac:dyDescent="0.25">
      <c r="A234" s="256">
        <f t="shared" si="3"/>
        <v>221</v>
      </c>
      <c r="B234" s="137" t="s">
        <v>296</v>
      </c>
      <c r="C234" s="214" t="s">
        <v>663</v>
      </c>
      <c r="D234" s="214" t="s">
        <v>552</v>
      </c>
      <c r="E234" s="211" t="s">
        <v>470</v>
      </c>
      <c r="F234" s="80" t="s">
        <v>863</v>
      </c>
      <c r="G234" s="92">
        <f>G235</f>
        <v>20</v>
      </c>
    </row>
    <row r="235" spans="1:7" x14ac:dyDescent="0.25">
      <c r="A235" s="256">
        <f t="shared" si="3"/>
        <v>222</v>
      </c>
      <c r="B235" s="137" t="s">
        <v>864</v>
      </c>
      <c r="C235" s="214" t="s">
        <v>663</v>
      </c>
      <c r="D235" s="214" t="s">
        <v>552</v>
      </c>
      <c r="E235" s="211" t="s">
        <v>470</v>
      </c>
      <c r="F235" s="80" t="s">
        <v>682</v>
      </c>
      <c r="G235" s="92">
        <v>20</v>
      </c>
    </row>
    <row r="236" spans="1:7" ht="48" x14ac:dyDescent="0.25">
      <c r="A236" s="256">
        <f t="shared" si="3"/>
        <v>223</v>
      </c>
      <c r="B236" s="209" t="s">
        <v>437</v>
      </c>
      <c r="C236" s="214" t="s">
        <v>663</v>
      </c>
      <c r="D236" s="214" t="s">
        <v>552</v>
      </c>
      <c r="E236" s="210" t="s">
        <v>851</v>
      </c>
      <c r="F236" s="237"/>
      <c r="G236" s="111">
        <f>G237</f>
        <v>101.9</v>
      </c>
    </row>
    <row r="237" spans="1:7" x14ac:dyDescent="0.25">
      <c r="A237" s="256">
        <f t="shared" si="3"/>
        <v>224</v>
      </c>
      <c r="B237" s="140" t="s">
        <v>296</v>
      </c>
      <c r="C237" s="214" t="s">
        <v>663</v>
      </c>
      <c r="D237" s="214" t="s">
        <v>552</v>
      </c>
      <c r="E237" s="210" t="s">
        <v>851</v>
      </c>
      <c r="F237" s="231">
        <v>200</v>
      </c>
      <c r="G237" s="112">
        <f>G238</f>
        <v>101.9</v>
      </c>
    </row>
    <row r="238" spans="1:7" x14ac:dyDescent="0.25">
      <c r="A238" s="256">
        <f t="shared" si="3"/>
        <v>225</v>
      </c>
      <c r="B238" s="140" t="s">
        <v>864</v>
      </c>
      <c r="C238" s="214" t="s">
        <v>663</v>
      </c>
      <c r="D238" s="214" t="s">
        <v>552</v>
      </c>
      <c r="E238" s="210" t="s">
        <v>851</v>
      </c>
      <c r="F238" s="231">
        <v>240</v>
      </c>
      <c r="G238" s="112">
        <f>40+61.9</f>
        <v>101.9</v>
      </c>
    </row>
    <row r="239" spans="1:7" x14ac:dyDescent="0.25">
      <c r="A239" s="256">
        <f t="shared" si="3"/>
        <v>226</v>
      </c>
      <c r="B239" s="137" t="s">
        <v>565</v>
      </c>
      <c r="C239" s="214" t="s">
        <v>663</v>
      </c>
      <c r="D239" s="80" t="s">
        <v>566</v>
      </c>
      <c r="E239" s="80"/>
      <c r="F239" s="80"/>
      <c r="G239" s="92">
        <f>G240+G245+G251+G257</f>
        <v>8154.0999999999995</v>
      </c>
    </row>
    <row r="240" spans="1:7" x14ac:dyDescent="0.25">
      <c r="A240" s="256">
        <f t="shared" si="3"/>
        <v>227</v>
      </c>
      <c r="B240" s="240" t="s">
        <v>817</v>
      </c>
      <c r="C240" s="214" t="s">
        <v>663</v>
      </c>
      <c r="D240" s="80" t="s">
        <v>818</v>
      </c>
      <c r="E240" s="80"/>
      <c r="F240" s="80"/>
      <c r="G240" s="92">
        <f>G242</f>
        <v>1900</v>
      </c>
    </row>
    <row r="241" spans="1:9" x14ac:dyDescent="0.25">
      <c r="A241" s="256">
        <f t="shared" si="3"/>
        <v>228</v>
      </c>
      <c r="B241" s="140" t="s">
        <v>67</v>
      </c>
      <c r="C241" s="214" t="s">
        <v>663</v>
      </c>
      <c r="D241" s="80" t="s">
        <v>818</v>
      </c>
      <c r="E241" s="212" t="s">
        <v>689</v>
      </c>
      <c r="F241" s="80" t="s">
        <v>649</v>
      </c>
      <c r="G241" s="92">
        <f>G242</f>
        <v>1900</v>
      </c>
    </row>
    <row r="242" spans="1:9" ht="36" x14ac:dyDescent="0.25">
      <c r="A242" s="256">
        <f t="shared" si="3"/>
        <v>229</v>
      </c>
      <c r="B242" s="238" t="s">
        <v>451</v>
      </c>
      <c r="C242" s="214" t="s">
        <v>663</v>
      </c>
      <c r="D242" s="80" t="s">
        <v>818</v>
      </c>
      <c r="E242" s="80" t="s">
        <v>225</v>
      </c>
      <c r="F242" s="80"/>
      <c r="G242" s="92">
        <f>G243</f>
        <v>1900</v>
      </c>
    </row>
    <row r="243" spans="1:9" x14ac:dyDescent="0.25">
      <c r="A243" s="256">
        <f t="shared" si="3"/>
        <v>230</v>
      </c>
      <c r="B243" s="140" t="s">
        <v>299</v>
      </c>
      <c r="C243" s="214" t="s">
        <v>663</v>
      </c>
      <c r="D243" s="80" t="s">
        <v>818</v>
      </c>
      <c r="E243" s="80" t="s">
        <v>225</v>
      </c>
      <c r="F243" s="80" t="s">
        <v>300</v>
      </c>
      <c r="G243" s="92">
        <f>G244</f>
        <v>1900</v>
      </c>
    </row>
    <row r="244" spans="1:9" x14ac:dyDescent="0.25">
      <c r="A244" s="256">
        <f t="shared" si="3"/>
        <v>231</v>
      </c>
      <c r="B244" s="140" t="s">
        <v>664</v>
      </c>
      <c r="C244" s="214" t="s">
        <v>663</v>
      </c>
      <c r="D244" s="80" t="s">
        <v>818</v>
      </c>
      <c r="E244" s="80" t="s">
        <v>225</v>
      </c>
      <c r="F244" s="80" t="s">
        <v>665</v>
      </c>
      <c r="G244" s="92">
        <v>1900</v>
      </c>
    </row>
    <row r="245" spans="1:9" x14ac:dyDescent="0.25">
      <c r="A245" s="256">
        <f t="shared" si="3"/>
        <v>232</v>
      </c>
      <c r="B245" s="140" t="s">
        <v>819</v>
      </c>
      <c r="C245" s="214" t="s">
        <v>663</v>
      </c>
      <c r="D245" s="80" t="s">
        <v>820</v>
      </c>
      <c r="E245" s="212"/>
      <c r="F245" s="231"/>
      <c r="G245" s="81">
        <f>G246</f>
        <v>1486.4</v>
      </c>
    </row>
    <row r="246" spans="1:9" ht="24" x14ac:dyDescent="0.25">
      <c r="A246" s="256">
        <f t="shared" si="3"/>
        <v>233</v>
      </c>
      <c r="B246" s="230" t="s">
        <v>434</v>
      </c>
      <c r="C246" s="214" t="s">
        <v>663</v>
      </c>
      <c r="D246" s="80" t="s">
        <v>820</v>
      </c>
      <c r="E246" s="212" t="s">
        <v>596</v>
      </c>
      <c r="F246" s="231"/>
      <c r="G246" s="81">
        <f>G247</f>
        <v>1486.4</v>
      </c>
    </row>
    <row r="247" spans="1:9" x14ac:dyDescent="0.25">
      <c r="A247" s="256">
        <f t="shared" si="3"/>
        <v>234</v>
      </c>
      <c r="B247" s="230" t="s">
        <v>731</v>
      </c>
      <c r="C247" s="214" t="s">
        <v>663</v>
      </c>
      <c r="D247" s="80" t="s">
        <v>820</v>
      </c>
      <c r="E247" s="212" t="s">
        <v>685</v>
      </c>
      <c r="F247" s="231"/>
      <c r="G247" s="81">
        <f>G248</f>
        <v>1486.4</v>
      </c>
    </row>
    <row r="248" spans="1:9" ht="48" x14ac:dyDescent="0.25">
      <c r="A248" s="256">
        <f t="shared" si="3"/>
        <v>235</v>
      </c>
      <c r="B248" s="213" t="s">
        <v>657</v>
      </c>
      <c r="C248" s="214" t="s">
        <v>663</v>
      </c>
      <c r="D248" s="80" t="s">
        <v>820</v>
      </c>
      <c r="E248" s="212" t="s">
        <v>571</v>
      </c>
      <c r="F248" s="231"/>
      <c r="G248" s="81">
        <f>G249</f>
        <v>1486.4</v>
      </c>
    </row>
    <row r="249" spans="1:9" s="49" customFormat="1" x14ac:dyDescent="0.25">
      <c r="A249" s="256">
        <f t="shared" si="3"/>
        <v>236</v>
      </c>
      <c r="B249" s="140" t="s">
        <v>299</v>
      </c>
      <c r="C249" s="214" t="s">
        <v>663</v>
      </c>
      <c r="D249" s="80" t="s">
        <v>820</v>
      </c>
      <c r="E249" s="212" t="s">
        <v>571</v>
      </c>
      <c r="F249" s="80" t="s">
        <v>300</v>
      </c>
      <c r="G249" s="81">
        <f>G250</f>
        <v>1486.4</v>
      </c>
      <c r="H249" s="124"/>
      <c r="I249" s="47"/>
    </row>
    <row r="250" spans="1:9" x14ac:dyDescent="0.25">
      <c r="A250" s="256">
        <f t="shared" si="3"/>
        <v>237</v>
      </c>
      <c r="B250" s="140" t="s">
        <v>301</v>
      </c>
      <c r="C250" s="214" t="s">
        <v>663</v>
      </c>
      <c r="D250" s="80" t="s">
        <v>820</v>
      </c>
      <c r="E250" s="212" t="s">
        <v>571</v>
      </c>
      <c r="F250" s="80" t="s">
        <v>302</v>
      </c>
      <c r="G250" s="81">
        <f>670+816.4</f>
        <v>1486.4</v>
      </c>
    </row>
    <row r="251" spans="1:9" x14ac:dyDescent="0.25">
      <c r="A251" s="256">
        <f t="shared" si="3"/>
        <v>238</v>
      </c>
      <c r="B251" s="137" t="s">
        <v>821</v>
      </c>
      <c r="C251" s="80" t="s">
        <v>663</v>
      </c>
      <c r="D251" s="80" t="s">
        <v>822</v>
      </c>
      <c r="E251" s="80"/>
      <c r="F251" s="80"/>
      <c r="G251" s="92">
        <f>G253</f>
        <v>3740.4999999999995</v>
      </c>
    </row>
    <row r="252" spans="1:9" ht="24" x14ac:dyDescent="0.25">
      <c r="A252" s="256">
        <f t="shared" si="3"/>
        <v>239</v>
      </c>
      <c r="B252" s="230" t="s">
        <v>658</v>
      </c>
      <c r="C252" s="80" t="s">
        <v>663</v>
      </c>
      <c r="D252" s="80" t="s">
        <v>822</v>
      </c>
      <c r="E252" s="80" t="s">
        <v>886</v>
      </c>
      <c r="F252" s="80"/>
      <c r="G252" s="92">
        <f>G253</f>
        <v>3740.4999999999995</v>
      </c>
    </row>
    <row r="253" spans="1:9" x14ac:dyDescent="0.25">
      <c r="A253" s="256">
        <f t="shared" si="3"/>
        <v>240</v>
      </c>
      <c r="B253" s="140" t="s">
        <v>679</v>
      </c>
      <c r="C253" s="80" t="s">
        <v>663</v>
      </c>
      <c r="D253" s="80" t="s">
        <v>822</v>
      </c>
      <c r="E253" s="212" t="s">
        <v>857</v>
      </c>
      <c r="F253" s="231"/>
      <c r="G253" s="81">
        <f>G254</f>
        <v>3740.4999999999995</v>
      </c>
    </row>
    <row r="254" spans="1:9" ht="48" x14ac:dyDescent="0.25">
      <c r="A254" s="256">
        <f t="shared" si="3"/>
        <v>241</v>
      </c>
      <c r="B254" s="209" t="s">
        <v>659</v>
      </c>
      <c r="C254" s="214" t="s">
        <v>663</v>
      </c>
      <c r="D254" s="214" t="s">
        <v>822</v>
      </c>
      <c r="E254" s="214" t="s">
        <v>179</v>
      </c>
      <c r="F254" s="241"/>
      <c r="G254" s="111">
        <f>G255</f>
        <v>3740.4999999999995</v>
      </c>
    </row>
    <row r="255" spans="1:9" x14ac:dyDescent="0.25">
      <c r="A255" s="256">
        <f t="shared" si="3"/>
        <v>242</v>
      </c>
      <c r="B255" s="242" t="s">
        <v>22</v>
      </c>
      <c r="C255" s="222" t="s">
        <v>663</v>
      </c>
      <c r="D255" s="222" t="s">
        <v>822</v>
      </c>
      <c r="E255" s="214" t="s">
        <v>179</v>
      </c>
      <c r="F255" s="243">
        <v>400</v>
      </c>
      <c r="G255" s="244">
        <f>G256</f>
        <v>3740.4999999999995</v>
      </c>
    </row>
    <row r="256" spans="1:9" x14ac:dyDescent="0.25">
      <c r="A256" s="256">
        <f t="shared" si="3"/>
        <v>243</v>
      </c>
      <c r="B256" s="233" t="s">
        <v>23</v>
      </c>
      <c r="C256" s="214" t="s">
        <v>663</v>
      </c>
      <c r="D256" s="214" t="s">
        <v>822</v>
      </c>
      <c r="E256" s="214" t="s">
        <v>179</v>
      </c>
      <c r="F256" s="237">
        <v>410</v>
      </c>
      <c r="G256" s="111">
        <f>6234.2-1246.8-1246.9</f>
        <v>3740.4999999999995</v>
      </c>
    </row>
    <row r="257" spans="1:7" x14ac:dyDescent="0.25">
      <c r="A257" s="256">
        <f t="shared" si="3"/>
        <v>244</v>
      </c>
      <c r="B257" s="137" t="s">
        <v>573</v>
      </c>
      <c r="C257" s="80" t="s">
        <v>663</v>
      </c>
      <c r="D257" s="80" t="s">
        <v>572</v>
      </c>
      <c r="E257" s="80"/>
      <c r="F257" s="80"/>
      <c r="G257" s="92">
        <f>G259+G264</f>
        <v>1027.1999999999998</v>
      </c>
    </row>
    <row r="258" spans="1:7" x14ac:dyDescent="0.25">
      <c r="A258" s="256">
        <f t="shared" si="3"/>
        <v>245</v>
      </c>
      <c r="B258" s="140" t="s">
        <v>67</v>
      </c>
      <c r="C258" s="80" t="s">
        <v>663</v>
      </c>
      <c r="D258" s="80" t="s">
        <v>572</v>
      </c>
      <c r="E258" s="212" t="s">
        <v>689</v>
      </c>
      <c r="F258" s="80" t="s">
        <v>649</v>
      </c>
      <c r="G258" s="92">
        <f>G259</f>
        <v>672.59999999999991</v>
      </c>
    </row>
    <row r="259" spans="1:7" ht="48" x14ac:dyDescent="0.25">
      <c r="A259" s="256">
        <f t="shared" si="3"/>
        <v>246</v>
      </c>
      <c r="B259" s="140" t="s">
        <v>452</v>
      </c>
      <c r="C259" s="80" t="s">
        <v>663</v>
      </c>
      <c r="D259" s="80" t="s">
        <v>572</v>
      </c>
      <c r="E259" s="80" t="s">
        <v>180</v>
      </c>
      <c r="F259" s="80"/>
      <c r="G259" s="92">
        <f>G260+G262</f>
        <v>672.59999999999991</v>
      </c>
    </row>
    <row r="260" spans="1:7" ht="36" x14ac:dyDescent="0.25">
      <c r="A260" s="256">
        <f t="shared" si="3"/>
        <v>247</v>
      </c>
      <c r="B260" s="140" t="s">
        <v>651</v>
      </c>
      <c r="C260" s="80" t="s">
        <v>663</v>
      </c>
      <c r="D260" s="80" t="s">
        <v>572</v>
      </c>
      <c r="E260" s="80" t="s">
        <v>180</v>
      </c>
      <c r="F260" s="80" t="s">
        <v>681</v>
      </c>
      <c r="G260" s="92">
        <f>G261</f>
        <v>610.99999999999989</v>
      </c>
    </row>
    <row r="261" spans="1:7" x14ac:dyDescent="0.25">
      <c r="A261" s="256">
        <f t="shared" si="3"/>
        <v>248</v>
      </c>
      <c r="B261" s="140" t="s">
        <v>673</v>
      </c>
      <c r="C261" s="80" t="s">
        <v>663</v>
      </c>
      <c r="D261" s="80" t="s">
        <v>572</v>
      </c>
      <c r="E261" s="80" t="s">
        <v>180</v>
      </c>
      <c r="F261" s="80" t="s">
        <v>303</v>
      </c>
      <c r="G261" s="92">
        <f>542.8+63.3+4.9</f>
        <v>610.99999999999989</v>
      </c>
    </row>
    <row r="262" spans="1:7" x14ac:dyDescent="0.25">
      <c r="A262" s="256">
        <f t="shared" si="3"/>
        <v>249</v>
      </c>
      <c r="B262" s="140" t="s">
        <v>296</v>
      </c>
      <c r="C262" s="80" t="s">
        <v>663</v>
      </c>
      <c r="D262" s="80" t="s">
        <v>572</v>
      </c>
      <c r="E262" s="80" t="s">
        <v>180</v>
      </c>
      <c r="F262" s="80" t="s">
        <v>863</v>
      </c>
      <c r="G262" s="92">
        <f>G263</f>
        <v>61.6</v>
      </c>
    </row>
    <row r="263" spans="1:7" x14ac:dyDescent="0.25">
      <c r="A263" s="256">
        <f t="shared" si="3"/>
        <v>250</v>
      </c>
      <c r="B263" s="140" t="s">
        <v>864</v>
      </c>
      <c r="C263" s="80" t="s">
        <v>663</v>
      </c>
      <c r="D263" s="80" t="s">
        <v>572</v>
      </c>
      <c r="E263" s="80" t="s">
        <v>180</v>
      </c>
      <c r="F263" s="80" t="s">
        <v>682</v>
      </c>
      <c r="G263" s="92">
        <v>61.6</v>
      </c>
    </row>
    <row r="264" spans="1:7" ht="48" x14ac:dyDescent="0.25">
      <c r="A264" s="256">
        <f t="shared" si="3"/>
        <v>251</v>
      </c>
      <c r="B264" s="140" t="s">
        <v>452</v>
      </c>
      <c r="C264" s="80" t="s">
        <v>663</v>
      </c>
      <c r="D264" s="80" t="s">
        <v>572</v>
      </c>
      <c r="E264" s="80" t="s">
        <v>574</v>
      </c>
      <c r="F264" s="80"/>
      <c r="G264" s="92">
        <f>G265</f>
        <v>354.6</v>
      </c>
    </row>
    <row r="265" spans="1:7" x14ac:dyDescent="0.25">
      <c r="A265" s="256">
        <f t="shared" si="3"/>
        <v>252</v>
      </c>
      <c r="B265" s="140" t="s">
        <v>296</v>
      </c>
      <c r="C265" s="80" t="s">
        <v>663</v>
      </c>
      <c r="D265" s="80" t="s">
        <v>572</v>
      </c>
      <c r="E265" s="80" t="s">
        <v>574</v>
      </c>
      <c r="F265" s="80" t="s">
        <v>863</v>
      </c>
      <c r="G265" s="92">
        <f>G266</f>
        <v>354.6</v>
      </c>
    </row>
    <row r="266" spans="1:7" x14ac:dyDescent="0.25">
      <c r="A266" s="256">
        <f t="shared" si="3"/>
        <v>253</v>
      </c>
      <c r="B266" s="140" t="s">
        <v>864</v>
      </c>
      <c r="C266" s="80" t="s">
        <v>663</v>
      </c>
      <c r="D266" s="80" t="s">
        <v>572</v>
      </c>
      <c r="E266" s="80" t="s">
        <v>574</v>
      </c>
      <c r="F266" s="80" t="s">
        <v>682</v>
      </c>
      <c r="G266" s="92">
        <v>354.6</v>
      </c>
    </row>
    <row r="267" spans="1:7" x14ac:dyDescent="0.25">
      <c r="A267" s="256">
        <f t="shared" si="3"/>
        <v>254</v>
      </c>
      <c r="B267" s="140" t="s">
        <v>823</v>
      </c>
      <c r="C267" s="80" t="s">
        <v>663</v>
      </c>
      <c r="D267" s="80" t="s">
        <v>824</v>
      </c>
      <c r="E267" s="212"/>
      <c r="F267" s="231"/>
      <c r="G267" s="81">
        <f>G287+G268+G316</f>
        <v>31494.7</v>
      </c>
    </row>
    <row r="268" spans="1:7" x14ac:dyDescent="0.25">
      <c r="A268" s="256">
        <f t="shared" si="3"/>
        <v>255</v>
      </c>
      <c r="B268" s="140" t="s">
        <v>482</v>
      </c>
      <c r="C268" s="80" t="s">
        <v>663</v>
      </c>
      <c r="D268" s="80" t="s">
        <v>481</v>
      </c>
      <c r="E268" s="212"/>
      <c r="F268" s="231"/>
      <c r="G268" s="81">
        <f>G269</f>
        <v>15066.600000000002</v>
      </c>
    </row>
    <row r="269" spans="1:7" ht="24" x14ac:dyDescent="0.25">
      <c r="A269" s="256">
        <f t="shared" si="3"/>
        <v>256</v>
      </c>
      <c r="B269" s="230" t="s">
        <v>434</v>
      </c>
      <c r="C269" s="80" t="s">
        <v>663</v>
      </c>
      <c r="D269" s="80" t="s">
        <v>481</v>
      </c>
      <c r="E269" s="212" t="s">
        <v>596</v>
      </c>
      <c r="F269" s="231"/>
      <c r="G269" s="81">
        <f>G270</f>
        <v>15066.600000000002</v>
      </c>
    </row>
    <row r="270" spans="1:7" x14ac:dyDescent="0.25">
      <c r="A270" s="256">
        <f t="shared" si="3"/>
        <v>257</v>
      </c>
      <c r="B270" s="213" t="s">
        <v>804</v>
      </c>
      <c r="C270" s="80" t="s">
        <v>663</v>
      </c>
      <c r="D270" s="80" t="s">
        <v>481</v>
      </c>
      <c r="E270" s="212" t="s">
        <v>848</v>
      </c>
      <c r="F270" s="231"/>
      <c r="G270" s="81">
        <f>G280+G271+G274+G277</f>
        <v>15066.600000000002</v>
      </c>
    </row>
    <row r="271" spans="1:7" ht="48" x14ac:dyDescent="0.25">
      <c r="A271" s="256">
        <f t="shared" si="3"/>
        <v>258</v>
      </c>
      <c r="B271" s="140" t="s">
        <v>576</v>
      </c>
      <c r="C271" s="80" t="s">
        <v>663</v>
      </c>
      <c r="D271" s="80" t="s">
        <v>481</v>
      </c>
      <c r="E271" s="80" t="s">
        <v>575</v>
      </c>
      <c r="F271" s="80" t="s">
        <v>649</v>
      </c>
      <c r="G271" s="228">
        <f>G272</f>
        <v>145.1</v>
      </c>
    </row>
    <row r="272" spans="1:7" ht="26.25" customHeight="1" x14ac:dyDescent="0.25">
      <c r="A272" s="256">
        <f t="shared" ref="A272:A335" si="4">A271+1</f>
        <v>259</v>
      </c>
      <c r="B272" s="140" t="s">
        <v>651</v>
      </c>
      <c r="C272" s="80" t="s">
        <v>663</v>
      </c>
      <c r="D272" s="80" t="s">
        <v>481</v>
      </c>
      <c r="E272" s="80" t="s">
        <v>575</v>
      </c>
      <c r="F272" s="80" t="s">
        <v>681</v>
      </c>
      <c r="G272" s="228">
        <f>G273</f>
        <v>145.1</v>
      </c>
    </row>
    <row r="273" spans="1:8" x14ac:dyDescent="0.25">
      <c r="A273" s="256">
        <f t="shared" si="4"/>
        <v>260</v>
      </c>
      <c r="B273" s="140" t="s">
        <v>674</v>
      </c>
      <c r="C273" s="80" t="s">
        <v>663</v>
      </c>
      <c r="D273" s="80" t="s">
        <v>481</v>
      </c>
      <c r="E273" s="80" t="s">
        <v>575</v>
      </c>
      <c r="F273" s="80" t="s">
        <v>860</v>
      </c>
      <c r="G273" s="228">
        <v>145.1</v>
      </c>
    </row>
    <row r="274" spans="1:8" ht="60" x14ac:dyDescent="0.25">
      <c r="A274" s="256">
        <f t="shared" si="4"/>
        <v>261</v>
      </c>
      <c r="B274" s="140" t="s">
        <v>578</v>
      </c>
      <c r="C274" s="80" t="s">
        <v>663</v>
      </c>
      <c r="D274" s="80" t="s">
        <v>481</v>
      </c>
      <c r="E274" s="80" t="s">
        <v>577</v>
      </c>
      <c r="F274" s="80" t="s">
        <v>649</v>
      </c>
      <c r="G274" s="228">
        <f>G275</f>
        <v>363.7</v>
      </c>
    </row>
    <row r="275" spans="1:8" ht="27" customHeight="1" x14ac:dyDescent="0.25">
      <c r="A275" s="256">
        <f t="shared" si="4"/>
        <v>262</v>
      </c>
      <c r="B275" s="140" t="s">
        <v>651</v>
      </c>
      <c r="C275" s="80" t="s">
        <v>663</v>
      </c>
      <c r="D275" s="80" t="s">
        <v>481</v>
      </c>
      <c r="E275" s="80" t="s">
        <v>577</v>
      </c>
      <c r="F275" s="80" t="s">
        <v>681</v>
      </c>
      <c r="G275" s="228">
        <f>G276</f>
        <v>363.7</v>
      </c>
    </row>
    <row r="276" spans="1:8" x14ac:dyDescent="0.25">
      <c r="A276" s="256">
        <f t="shared" si="4"/>
        <v>263</v>
      </c>
      <c r="B276" s="140" t="s">
        <v>674</v>
      </c>
      <c r="C276" s="80" t="s">
        <v>663</v>
      </c>
      <c r="D276" s="80" t="s">
        <v>481</v>
      </c>
      <c r="E276" s="80" t="s">
        <v>577</v>
      </c>
      <c r="F276" s="80" t="s">
        <v>860</v>
      </c>
      <c r="G276" s="228">
        <v>363.7</v>
      </c>
    </row>
    <row r="277" spans="1:8" ht="48" x14ac:dyDescent="0.25">
      <c r="A277" s="256">
        <f t="shared" si="4"/>
        <v>264</v>
      </c>
      <c r="B277" s="140" t="s">
        <v>579</v>
      </c>
      <c r="C277" s="80" t="s">
        <v>663</v>
      </c>
      <c r="D277" s="80" t="s">
        <v>481</v>
      </c>
      <c r="E277" s="80" t="s">
        <v>633</v>
      </c>
      <c r="F277" s="80" t="s">
        <v>649</v>
      </c>
      <c r="G277" s="228">
        <f>G278</f>
        <v>251</v>
      </c>
    </row>
    <row r="278" spans="1:8" ht="27.75" customHeight="1" x14ac:dyDescent="0.25">
      <c r="A278" s="256">
        <f t="shared" si="4"/>
        <v>265</v>
      </c>
      <c r="B278" s="140" t="s">
        <v>651</v>
      </c>
      <c r="C278" s="80" t="s">
        <v>663</v>
      </c>
      <c r="D278" s="80" t="s">
        <v>481</v>
      </c>
      <c r="E278" s="80" t="s">
        <v>633</v>
      </c>
      <c r="F278" s="80" t="s">
        <v>681</v>
      </c>
      <c r="G278" s="228">
        <f>G279</f>
        <v>251</v>
      </c>
    </row>
    <row r="279" spans="1:8" x14ac:dyDescent="0.25">
      <c r="A279" s="256">
        <f t="shared" si="4"/>
        <v>266</v>
      </c>
      <c r="B279" s="140" t="s">
        <v>674</v>
      </c>
      <c r="C279" s="80" t="s">
        <v>663</v>
      </c>
      <c r="D279" s="80" t="s">
        <v>481</v>
      </c>
      <c r="E279" s="80" t="s">
        <v>633</v>
      </c>
      <c r="F279" s="80" t="s">
        <v>860</v>
      </c>
      <c r="G279" s="228">
        <v>251</v>
      </c>
    </row>
    <row r="280" spans="1:8" ht="36" x14ac:dyDescent="0.25">
      <c r="A280" s="256">
        <f t="shared" si="4"/>
        <v>267</v>
      </c>
      <c r="B280" s="213" t="s">
        <v>620</v>
      </c>
      <c r="C280" s="80" t="s">
        <v>663</v>
      </c>
      <c r="D280" s="80" t="s">
        <v>481</v>
      </c>
      <c r="E280" s="212" t="s">
        <v>849</v>
      </c>
      <c r="F280" s="231"/>
      <c r="G280" s="81">
        <f>G281+G283+G285</f>
        <v>14306.800000000001</v>
      </c>
    </row>
    <row r="281" spans="1:8" ht="36" x14ac:dyDescent="0.25">
      <c r="A281" s="256">
        <f t="shared" si="4"/>
        <v>268</v>
      </c>
      <c r="B281" s="140" t="s">
        <v>651</v>
      </c>
      <c r="C281" s="80" t="s">
        <v>663</v>
      </c>
      <c r="D281" s="80" t="s">
        <v>481</v>
      </c>
      <c r="E281" s="212" t="s">
        <v>849</v>
      </c>
      <c r="F281" s="231">
        <v>100</v>
      </c>
      <c r="G281" s="81">
        <f>G282</f>
        <v>11331.800000000001</v>
      </c>
    </row>
    <row r="282" spans="1:8" x14ac:dyDescent="0.25">
      <c r="A282" s="256">
        <f t="shared" si="4"/>
        <v>269</v>
      </c>
      <c r="B282" s="140" t="s">
        <v>674</v>
      </c>
      <c r="C282" s="80" t="s">
        <v>663</v>
      </c>
      <c r="D282" s="80" t="s">
        <v>481</v>
      </c>
      <c r="E282" s="212" t="s">
        <v>849</v>
      </c>
      <c r="F282" s="231">
        <v>110</v>
      </c>
      <c r="G282" s="81">
        <f>11448.1-116.3</f>
        <v>11331.800000000001</v>
      </c>
    </row>
    <row r="283" spans="1:8" x14ac:dyDescent="0.25">
      <c r="A283" s="256">
        <f t="shared" si="4"/>
        <v>270</v>
      </c>
      <c r="B283" s="140" t="s">
        <v>296</v>
      </c>
      <c r="C283" s="80" t="s">
        <v>663</v>
      </c>
      <c r="D283" s="80" t="s">
        <v>481</v>
      </c>
      <c r="E283" s="212" t="s">
        <v>849</v>
      </c>
      <c r="F283" s="231">
        <v>200</v>
      </c>
      <c r="G283" s="81">
        <f>G284</f>
        <v>2973.6</v>
      </c>
    </row>
    <row r="284" spans="1:8" x14ac:dyDescent="0.25">
      <c r="A284" s="256">
        <f t="shared" si="4"/>
        <v>271</v>
      </c>
      <c r="B284" s="140" t="s">
        <v>864</v>
      </c>
      <c r="C284" s="80" t="s">
        <v>663</v>
      </c>
      <c r="D284" s="80" t="s">
        <v>481</v>
      </c>
      <c r="E284" s="212" t="s">
        <v>849</v>
      </c>
      <c r="F284" s="231">
        <v>240</v>
      </c>
      <c r="G284" s="81">
        <f>3012-153.5+115.1</f>
        <v>2973.6</v>
      </c>
    </row>
    <row r="285" spans="1:8" x14ac:dyDescent="0.25">
      <c r="A285" s="256">
        <f t="shared" si="4"/>
        <v>272</v>
      </c>
      <c r="B285" s="230" t="s">
        <v>591</v>
      </c>
      <c r="C285" s="232" t="s">
        <v>663</v>
      </c>
      <c r="D285" s="80" t="s">
        <v>481</v>
      </c>
      <c r="E285" s="212" t="s">
        <v>849</v>
      </c>
      <c r="F285" s="71" t="s">
        <v>592</v>
      </c>
      <c r="G285" s="81">
        <f>G286</f>
        <v>1.4</v>
      </c>
      <c r="H285" s="127"/>
    </row>
    <row r="286" spans="1:8" x14ac:dyDescent="0.25">
      <c r="A286" s="256">
        <f t="shared" si="4"/>
        <v>273</v>
      </c>
      <c r="B286" s="137" t="s">
        <v>87</v>
      </c>
      <c r="C286" s="232" t="s">
        <v>663</v>
      </c>
      <c r="D286" s="80" t="s">
        <v>481</v>
      </c>
      <c r="E286" s="212" t="s">
        <v>849</v>
      </c>
      <c r="F286" s="71" t="s">
        <v>88</v>
      </c>
      <c r="G286" s="81">
        <f>0.2+1.2</f>
        <v>1.4</v>
      </c>
    </row>
    <row r="287" spans="1:8" x14ac:dyDescent="0.25">
      <c r="A287" s="256">
        <f t="shared" si="4"/>
        <v>274</v>
      </c>
      <c r="B287" s="140" t="s">
        <v>176</v>
      </c>
      <c r="C287" s="80" t="s">
        <v>663</v>
      </c>
      <c r="D287" s="80" t="s">
        <v>175</v>
      </c>
      <c r="E287" s="212"/>
      <c r="F287" s="231"/>
      <c r="G287" s="81">
        <f>G288</f>
        <v>15768.8</v>
      </c>
    </row>
    <row r="288" spans="1:8" ht="24" x14ac:dyDescent="0.25">
      <c r="A288" s="256">
        <f t="shared" si="4"/>
        <v>275</v>
      </c>
      <c r="B288" s="230" t="s">
        <v>434</v>
      </c>
      <c r="C288" s="80" t="s">
        <v>663</v>
      </c>
      <c r="D288" s="80" t="s">
        <v>175</v>
      </c>
      <c r="E288" s="212" t="s">
        <v>596</v>
      </c>
      <c r="F288" s="231"/>
      <c r="G288" s="81">
        <f>G289+G302</f>
        <v>15768.8</v>
      </c>
    </row>
    <row r="289" spans="1:7" x14ac:dyDescent="0.25">
      <c r="A289" s="256">
        <f t="shared" si="4"/>
        <v>276</v>
      </c>
      <c r="B289" s="230" t="s">
        <v>401</v>
      </c>
      <c r="C289" s="80" t="s">
        <v>663</v>
      </c>
      <c r="D289" s="80" t="s">
        <v>175</v>
      </c>
      <c r="E289" s="212" t="s">
        <v>57</v>
      </c>
      <c r="F289" s="231"/>
      <c r="G289" s="81">
        <f>G290+G293+G296+G299</f>
        <v>7575.8</v>
      </c>
    </row>
    <row r="290" spans="1:7" ht="48" x14ac:dyDescent="0.25">
      <c r="A290" s="256">
        <f t="shared" si="4"/>
        <v>277</v>
      </c>
      <c r="B290" s="140" t="s">
        <v>581</v>
      </c>
      <c r="C290" s="80" t="s">
        <v>663</v>
      </c>
      <c r="D290" s="80" t="s">
        <v>175</v>
      </c>
      <c r="E290" s="80" t="s">
        <v>580</v>
      </c>
      <c r="F290" s="80"/>
      <c r="G290" s="92">
        <f>G291</f>
        <v>1000</v>
      </c>
    </row>
    <row r="291" spans="1:7" x14ac:dyDescent="0.25">
      <c r="A291" s="256">
        <f t="shared" si="4"/>
        <v>278</v>
      </c>
      <c r="B291" s="140" t="s">
        <v>296</v>
      </c>
      <c r="C291" s="80" t="s">
        <v>663</v>
      </c>
      <c r="D291" s="80" t="s">
        <v>175</v>
      </c>
      <c r="E291" s="80" t="s">
        <v>580</v>
      </c>
      <c r="F291" s="80" t="s">
        <v>863</v>
      </c>
      <c r="G291" s="92">
        <f>G292</f>
        <v>1000</v>
      </c>
    </row>
    <row r="292" spans="1:7" x14ac:dyDescent="0.25">
      <c r="A292" s="256">
        <f t="shared" si="4"/>
        <v>279</v>
      </c>
      <c r="B292" s="140" t="s">
        <v>864</v>
      </c>
      <c r="C292" s="80" t="s">
        <v>663</v>
      </c>
      <c r="D292" s="80" t="s">
        <v>175</v>
      </c>
      <c r="E292" s="80" t="s">
        <v>580</v>
      </c>
      <c r="F292" s="80" t="s">
        <v>682</v>
      </c>
      <c r="G292" s="92">
        <v>1000</v>
      </c>
    </row>
    <row r="293" spans="1:7" ht="36" x14ac:dyDescent="0.25">
      <c r="A293" s="256">
        <f t="shared" si="4"/>
        <v>280</v>
      </c>
      <c r="B293" s="140" t="s">
        <v>707</v>
      </c>
      <c r="C293" s="80" t="s">
        <v>663</v>
      </c>
      <c r="D293" s="80" t="s">
        <v>175</v>
      </c>
      <c r="E293" s="80" t="s">
        <v>582</v>
      </c>
      <c r="F293" s="80"/>
      <c r="G293" s="92">
        <f>G294</f>
        <v>3122.5</v>
      </c>
    </row>
    <row r="294" spans="1:7" x14ac:dyDescent="0.25">
      <c r="A294" s="256">
        <f t="shared" si="4"/>
        <v>281</v>
      </c>
      <c r="B294" s="140" t="s">
        <v>296</v>
      </c>
      <c r="C294" s="80" t="s">
        <v>663</v>
      </c>
      <c r="D294" s="80" t="s">
        <v>175</v>
      </c>
      <c r="E294" s="80" t="s">
        <v>582</v>
      </c>
      <c r="F294" s="80" t="s">
        <v>863</v>
      </c>
      <c r="G294" s="92">
        <f>G295</f>
        <v>3122.5</v>
      </c>
    </row>
    <row r="295" spans="1:7" x14ac:dyDescent="0.25">
      <c r="A295" s="256">
        <f t="shared" si="4"/>
        <v>282</v>
      </c>
      <c r="B295" s="140" t="s">
        <v>864</v>
      </c>
      <c r="C295" s="80" t="s">
        <v>663</v>
      </c>
      <c r="D295" s="80" t="s">
        <v>175</v>
      </c>
      <c r="E295" s="80" t="s">
        <v>582</v>
      </c>
      <c r="F295" s="80" t="s">
        <v>682</v>
      </c>
      <c r="G295" s="92">
        <v>3122.5</v>
      </c>
    </row>
    <row r="296" spans="1:7" ht="36" x14ac:dyDescent="0.25">
      <c r="A296" s="256">
        <f t="shared" si="4"/>
        <v>283</v>
      </c>
      <c r="B296" s="140" t="s">
        <v>707</v>
      </c>
      <c r="C296" s="80" t="s">
        <v>663</v>
      </c>
      <c r="D296" s="80" t="s">
        <v>175</v>
      </c>
      <c r="E296" s="80" t="s">
        <v>708</v>
      </c>
      <c r="F296" s="80"/>
      <c r="G296" s="92">
        <f>G297</f>
        <v>120</v>
      </c>
    </row>
    <row r="297" spans="1:7" x14ac:dyDescent="0.25">
      <c r="A297" s="256">
        <f t="shared" si="4"/>
        <v>284</v>
      </c>
      <c r="B297" s="140" t="s">
        <v>296</v>
      </c>
      <c r="C297" s="80" t="s">
        <v>663</v>
      </c>
      <c r="D297" s="80" t="s">
        <v>175</v>
      </c>
      <c r="E297" s="80" t="s">
        <v>708</v>
      </c>
      <c r="F297" s="80" t="s">
        <v>863</v>
      </c>
      <c r="G297" s="92">
        <f>G298</f>
        <v>120</v>
      </c>
    </row>
    <row r="298" spans="1:7" x14ac:dyDescent="0.25">
      <c r="A298" s="256">
        <f t="shared" si="4"/>
        <v>285</v>
      </c>
      <c r="B298" s="140" t="s">
        <v>864</v>
      </c>
      <c r="C298" s="80" t="s">
        <v>663</v>
      </c>
      <c r="D298" s="80" t="s">
        <v>175</v>
      </c>
      <c r="E298" s="80" t="s">
        <v>708</v>
      </c>
      <c r="F298" s="80" t="s">
        <v>682</v>
      </c>
      <c r="G298" s="92">
        <v>120</v>
      </c>
    </row>
    <row r="299" spans="1:7" ht="36" x14ac:dyDescent="0.25">
      <c r="A299" s="256">
        <f t="shared" si="4"/>
        <v>286</v>
      </c>
      <c r="B299" s="140" t="s">
        <v>707</v>
      </c>
      <c r="C299" s="80" t="s">
        <v>663</v>
      </c>
      <c r="D299" s="80" t="s">
        <v>175</v>
      </c>
      <c r="E299" s="80" t="s">
        <v>709</v>
      </c>
      <c r="F299" s="80"/>
      <c r="G299" s="92">
        <f>G300</f>
        <v>3333.3</v>
      </c>
    </row>
    <row r="300" spans="1:7" x14ac:dyDescent="0.25">
      <c r="A300" s="256">
        <f t="shared" si="4"/>
        <v>287</v>
      </c>
      <c r="B300" s="140" t="s">
        <v>296</v>
      </c>
      <c r="C300" s="80" t="s">
        <v>663</v>
      </c>
      <c r="D300" s="80" t="s">
        <v>175</v>
      </c>
      <c r="E300" s="80" t="s">
        <v>709</v>
      </c>
      <c r="F300" s="80" t="s">
        <v>863</v>
      </c>
      <c r="G300" s="92">
        <f>G301</f>
        <v>3333.3</v>
      </c>
    </row>
    <row r="301" spans="1:7" x14ac:dyDescent="0.25">
      <c r="A301" s="256">
        <f t="shared" si="4"/>
        <v>288</v>
      </c>
      <c r="B301" s="140" t="s">
        <v>864</v>
      </c>
      <c r="C301" s="80" t="s">
        <v>663</v>
      </c>
      <c r="D301" s="80" t="s">
        <v>175</v>
      </c>
      <c r="E301" s="80" t="s">
        <v>709</v>
      </c>
      <c r="F301" s="80" t="s">
        <v>682</v>
      </c>
      <c r="G301" s="92">
        <v>3333.3</v>
      </c>
    </row>
    <row r="302" spans="1:7" x14ac:dyDescent="0.25">
      <c r="A302" s="256">
        <f t="shared" si="4"/>
        <v>289</v>
      </c>
      <c r="B302" s="213" t="s">
        <v>804</v>
      </c>
      <c r="C302" s="80" t="s">
        <v>663</v>
      </c>
      <c r="D302" s="80" t="s">
        <v>175</v>
      </c>
      <c r="E302" s="212" t="s">
        <v>848</v>
      </c>
      <c r="F302" s="231"/>
      <c r="G302" s="81">
        <f>G303+G306+G309</f>
        <v>8193</v>
      </c>
    </row>
    <row r="303" spans="1:7" ht="48" x14ac:dyDescent="0.25">
      <c r="A303" s="256">
        <f t="shared" si="4"/>
        <v>290</v>
      </c>
      <c r="B303" s="140" t="s">
        <v>576</v>
      </c>
      <c r="C303" s="80" t="s">
        <v>663</v>
      </c>
      <c r="D303" s="80" t="s">
        <v>175</v>
      </c>
      <c r="E303" s="80" t="s">
        <v>575</v>
      </c>
      <c r="F303" s="80" t="s">
        <v>649</v>
      </c>
      <c r="G303" s="228">
        <f>G304</f>
        <v>113.1</v>
      </c>
    </row>
    <row r="304" spans="1:7" ht="36" x14ac:dyDescent="0.25">
      <c r="A304" s="256">
        <f t="shared" si="4"/>
        <v>291</v>
      </c>
      <c r="B304" s="140" t="s">
        <v>651</v>
      </c>
      <c r="C304" s="80" t="s">
        <v>663</v>
      </c>
      <c r="D304" s="80" t="s">
        <v>175</v>
      </c>
      <c r="E304" s="80" t="s">
        <v>575</v>
      </c>
      <c r="F304" s="80" t="s">
        <v>681</v>
      </c>
      <c r="G304" s="228">
        <f>G305</f>
        <v>113.1</v>
      </c>
    </row>
    <row r="305" spans="1:9" x14ac:dyDescent="0.25">
      <c r="A305" s="256">
        <f t="shared" si="4"/>
        <v>292</v>
      </c>
      <c r="B305" s="140" t="s">
        <v>674</v>
      </c>
      <c r="C305" s="80" t="s">
        <v>663</v>
      </c>
      <c r="D305" s="80" t="s">
        <v>175</v>
      </c>
      <c r="E305" s="80" t="s">
        <v>575</v>
      </c>
      <c r="F305" s="80" t="s">
        <v>860</v>
      </c>
      <c r="G305" s="228">
        <v>113.1</v>
      </c>
    </row>
    <row r="306" spans="1:9" ht="48" x14ac:dyDescent="0.25">
      <c r="A306" s="256">
        <f t="shared" si="4"/>
        <v>293</v>
      </c>
      <c r="B306" s="140" t="s">
        <v>618</v>
      </c>
      <c r="C306" s="80" t="s">
        <v>663</v>
      </c>
      <c r="D306" s="80" t="s">
        <v>175</v>
      </c>
      <c r="E306" s="80" t="s">
        <v>633</v>
      </c>
      <c r="F306" s="80"/>
      <c r="G306" s="92">
        <f>G307</f>
        <v>376.5</v>
      </c>
      <c r="H306" s="48"/>
      <c r="I306" s="48"/>
    </row>
    <row r="307" spans="1:9" ht="27" customHeight="1" x14ac:dyDescent="0.25">
      <c r="A307" s="256">
        <f t="shared" si="4"/>
        <v>294</v>
      </c>
      <c r="B307" s="140" t="s">
        <v>651</v>
      </c>
      <c r="C307" s="214" t="s">
        <v>663</v>
      </c>
      <c r="D307" s="80" t="s">
        <v>175</v>
      </c>
      <c r="E307" s="80" t="s">
        <v>633</v>
      </c>
      <c r="F307" s="214" t="s">
        <v>681</v>
      </c>
      <c r="G307" s="112">
        <f>G308</f>
        <v>376.5</v>
      </c>
      <c r="H307" s="48"/>
      <c r="I307" s="48"/>
    </row>
    <row r="308" spans="1:9" x14ac:dyDescent="0.25">
      <c r="A308" s="256">
        <f t="shared" si="4"/>
        <v>295</v>
      </c>
      <c r="B308" s="140" t="s">
        <v>674</v>
      </c>
      <c r="C308" s="80" t="s">
        <v>663</v>
      </c>
      <c r="D308" s="80" t="s">
        <v>175</v>
      </c>
      <c r="E308" s="80" t="s">
        <v>633</v>
      </c>
      <c r="F308" s="80" t="s">
        <v>860</v>
      </c>
      <c r="G308" s="92">
        <v>376.5</v>
      </c>
      <c r="H308" s="48"/>
      <c r="I308" s="48"/>
    </row>
    <row r="309" spans="1:9" ht="36" x14ac:dyDescent="0.25">
      <c r="A309" s="256">
        <f t="shared" si="4"/>
        <v>296</v>
      </c>
      <c r="B309" s="213" t="s">
        <v>438</v>
      </c>
      <c r="C309" s="80" t="s">
        <v>663</v>
      </c>
      <c r="D309" s="80" t="s">
        <v>175</v>
      </c>
      <c r="E309" s="212" t="s">
        <v>849</v>
      </c>
      <c r="F309" s="231"/>
      <c r="G309" s="81">
        <f>G310+G312+G314</f>
        <v>7703.4000000000005</v>
      </c>
    </row>
    <row r="310" spans="1:9" ht="27" customHeight="1" x14ac:dyDescent="0.25">
      <c r="A310" s="256">
        <f t="shared" si="4"/>
        <v>297</v>
      </c>
      <c r="B310" s="140" t="s">
        <v>651</v>
      </c>
      <c r="C310" s="80" t="s">
        <v>663</v>
      </c>
      <c r="D310" s="80" t="s">
        <v>175</v>
      </c>
      <c r="E310" s="212" t="s">
        <v>849</v>
      </c>
      <c r="F310" s="231">
        <v>100</v>
      </c>
      <c r="G310" s="81">
        <f>G311</f>
        <v>4967.1000000000004</v>
      </c>
    </row>
    <row r="311" spans="1:9" x14ac:dyDescent="0.25">
      <c r="A311" s="256">
        <f t="shared" si="4"/>
        <v>298</v>
      </c>
      <c r="B311" s="140" t="s">
        <v>674</v>
      </c>
      <c r="C311" s="80" t="s">
        <v>663</v>
      </c>
      <c r="D311" s="80" t="s">
        <v>175</v>
      </c>
      <c r="E311" s="212" t="s">
        <v>849</v>
      </c>
      <c r="F311" s="231">
        <v>110</v>
      </c>
      <c r="G311" s="81">
        <f>6067.1-200-900</f>
        <v>4967.1000000000004</v>
      </c>
    </row>
    <row r="312" spans="1:9" x14ac:dyDescent="0.25">
      <c r="A312" s="256">
        <f t="shared" si="4"/>
        <v>299</v>
      </c>
      <c r="B312" s="140" t="s">
        <v>296</v>
      </c>
      <c r="C312" s="80" t="s">
        <v>663</v>
      </c>
      <c r="D312" s="80" t="s">
        <v>175</v>
      </c>
      <c r="E312" s="212" t="s">
        <v>849</v>
      </c>
      <c r="F312" s="231">
        <v>200</v>
      </c>
      <c r="G312" s="81">
        <f>G313</f>
        <v>2728.8</v>
      </c>
    </row>
    <row r="313" spans="1:9" x14ac:dyDescent="0.25">
      <c r="A313" s="256">
        <f t="shared" si="4"/>
        <v>300</v>
      </c>
      <c r="B313" s="140" t="s">
        <v>864</v>
      </c>
      <c r="C313" s="80" t="s">
        <v>663</v>
      </c>
      <c r="D313" s="80" t="s">
        <v>175</v>
      </c>
      <c r="E313" s="212" t="s">
        <v>849</v>
      </c>
      <c r="F313" s="231">
        <v>240</v>
      </c>
      <c r="G313" s="81">
        <f>3296.3-7.5-560</f>
        <v>2728.8</v>
      </c>
    </row>
    <row r="314" spans="1:9" x14ac:dyDescent="0.25">
      <c r="A314" s="256">
        <f t="shared" si="4"/>
        <v>301</v>
      </c>
      <c r="B314" s="230" t="s">
        <v>591</v>
      </c>
      <c r="C314" s="232" t="s">
        <v>663</v>
      </c>
      <c r="D314" s="80" t="s">
        <v>175</v>
      </c>
      <c r="E314" s="212" t="s">
        <v>849</v>
      </c>
      <c r="F314" s="71" t="s">
        <v>592</v>
      </c>
      <c r="G314" s="81">
        <f>G315</f>
        <v>7.5</v>
      </c>
      <c r="H314" s="127"/>
    </row>
    <row r="315" spans="1:9" x14ac:dyDescent="0.25">
      <c r="A315" s="256">
        <f t="shared" si="4"/>
        <v>302</v>
      </c>
      <c r="B315" s="137" t="s">
        <v>87</v>
      </c>
      <c r="C315" s="232" t="s">
        <v>663</v>
      </c>
      <c r="D315" s="80" t="s">
        <v>175</v>
      </c>
      <c r="E315" s="212" t="s">
        <v>849</v>
      </c>
      <c r="F315" s="71" t="s">
        <v>88</v>
      </c>
      <c r="G315" s="81">
        <v>7.5</v>
      </c>
    </row>
    <row r="316" spans="1:9" x14ac:dyDescent="0.25">
      <c r="A316" s="256">
        <f t="shared" si="4"/>
        <v>303</v>
      </c>
      <c r="B316" s="140" t="s">
        <v>825</v>
      </c>
      <c r="C316" s="80" t="s">
        <v>663</v>
      </c>
      <c r="D316" s="80" t="s">
        <v>826</v>
      </c>
      <c r="E316" s="212"/>
      <c r="F316" s="231"/>
      <c r="G316" s="81">
        <f>G317</f>
        <v>659.3</v>
      </c>
    </row>
    <row r="317" spans="1:9" ht="24" x14ac:dyDescent="0.25">
      <c r="A317" s="256">
        <f t="shared" si="4"/>
        <v>304</v>
      </c>
      <c r="B317" s="230" t="s">
        <v>434</v>
      </c>
      <c r="C317" s="80" t="s">
        <v>663</v>
      </c>
      <c r="D317" s="80" t="s">
        <v>826</v>
      </c>
      <c r="E317" s="212" t="s">
        <v>596</v>
      </c>
      <c r="F317" s="231"/>
      <c r="G317" s="81">
        <f>G318+G333</f>
        <v>659.3</v>
      </c>
    </row>
    <row r="318" spans="1:9" x14ac:dyDescent="0.25">
      <c r="A318" s="256">
        <f t="shared" si="4"/>
        <v>305</v>
      </c>
      <c r="B318" s="230" t="s">
        <v>401</v>
      </c>
      <c r="C318" s="80" t="s">
        <v>663</v>
      </c>
      <c r="D318" s="80" t="s">
        <v>826</v>
      </c>
      <c r="E318" s="212" t="s">
        <v>57</v>
      </c>
      <c r="F318" s="231"/>
      <c r="G318" s="81">
        <f>G319+G324+G327+G330</f>
        <v>469</v>
      </c>
    </row>
    <row r="319" spans="1:9" ht="48" x14ac:dyDescent="0.25">
      <c r="A319" s="256">
        <f t="shared" si="4"/>
        <v>306</v>
      </c>
      <c r="B319" s="209" t="s">
        <v>619</v>
      </c>
      <c r="C319" s="80" t="s">
        <v>663</v>
      </c>
      <c r="D319" s="80" t="s">
        <v>826</v>
      </c>
      <c r="E319" s="212" t="s">
        <v>58</v>
      </c>
      <c r="F319" s="231"/>
      <c r="G319" s="81">
        <f>G322+G320</f>
        <v>365</v>
      </c>
    </row>
    <row r="320" spans="1:9" ht="36" x14ac:dyDescent="0.25">
      <c r="A320" s="256">
        <f t="shared" si="4"/>
        <v>307</v>
      </c>
      <c r="B320" s="140" t="s">
        <v>651</v>
      </c>
      <c r="C320" s="214" t="s">
        <v>663</v>
      </c>
      <c r="D320" s="80" t="s">
        <v>826</v>
      </c>
      <c r="E320" s="212" t="s">
        <v>58</v>
      </c>
      <c r="F320" s="214" t="s">
        <v>681</v>
      </c>
      <c r="G320" s="112">
        <f>G321</f>
        <v>154.6</v>
      </c>
      <c r="H320" s="48"/>
      <c r="I320" s="48"/>
    </row>
    <row r="321" spans="1:9" x14ac:dyDescent="0.25">
      <c r="A321" s="256">
        <f t="shared" si="4"/>
        <v>308</v>
      </c>
      <c r="B321" s="140" t="s">
        <v>674</v>
      </c>
      <c r="C321" s="80" t="s">
        <v>663</v>
      </c>
      <c r="D321" s="80" t="s">
        <v>826</v>
      </c>
      <c r="E321" s="212" t="s">
        <v>58</v>
      </c>
      <c r="F321" s="80" t="s">
        <v>860</v>
      </c>
      <c r="G321" s="92">
        <v>154.6</v>
      </c>
      <c r="H321" s="48"/>
      <c r="I321" s="48"/>
    </row>
    <row r="322" spans="1:9" x14ac:dyDescent="0.25">
      <c r="A322" s="256">
        <f t="shared" si="4"/>
        <v>309</v>
      </c>
      <c r="B322" s="140" t="s">
        <v>296</v>
      </c>
      <c r="C322" s="214" t="s">
        <v>663</v>
      </c>
      <c r="D322" s="214" t="s">
        <v>826</v>
      </c>
      <c r="E322" s="212" t="s">
        <v>58</v>
      </c>
      <c r="F322" s="237">
        <v>200</v>
      </c>
      <c r="G322" s="111">
        <f>G323</f>
        <v>210.39999999999998</v>
      </c>
    </row>
    <row r="323" spans="1:9" x14ac:dyDescent="0.25">
      <c r="A323" s="256">
        <f t="shared" si="4"/>
        <v>310</v>
      </c>
      <c r="B323" s="140" t="s">
        <v>864</v>
      </c>
      <c r="C323" s="214" t="s">
        <v>663</v>
      </c>
      <c r="D323" s="214" t="s">
        <v>826</v>
      </c>
      <c r="E323" s="212" t="s">
        <v>58</v>
      </c>
      <c r="F323" s="237">
        <v>240</v>
      </c>
      <c r="G323" s="111">
        <f>410.4-200</f>
        <v>210.39999999999998</v>
      </c>
    </row>
    <row r="324" spans="1:9" ht="36" x14ac:dyDescent="0.25">
      <c r="A324" s="256">
        <f t="shared" si="4"/>
        <v>311</v>
      </c>
      <c r="B324" s="213" t="s">
        <v>305</v>
      </c>
      <c r="C324" s="214" t="s">
        <v>663</v>
      </c>
      <c r="D324" s="214" t="s">
        <v>826</v>
      </c>
      <c r="E324" s="210" t="s">
        <v>59</v>
      </c>
      <c r="F324" s="237"/>
      <c r="G324" s="111">
        <f>G325</f>
        <v>40</v>
      </c>
    </row>
    <row r="325" spans="1:9" x14ac:dyDescent="0.25">
      <c r="A325" s="256">
        <f t="shared" si="4"/>
        <v>312</v>
      </c>
      <c r="B325" s="140" t="s">
        <v>296</v>
      </c>
      <c r="C325" s="214" t="s">
        <v>663</v>
      </c>
      <c r="D325" s="214" t="s">
        <v>826</v>
      </c>
      <c r="E325" s="210" t="s">
        <v>59</v>
      </c>
      <c r="F325" s="237">
        <v>200</v>
      </c>
      <c r="G325" s="111">
        <f>G326</f>
        <v>40</v>
      </c>
    </row>
    <row r="326" spans="1:9" x14ac:dyDescent="0.25">
      <c r="A326" s="256">
        <f t="shared" si="4"/>
        <v>313</v>
      </c>
      <c r="B326" s="140" t="s">
        <v>864</v>
      </c>
      <c r="C326" s="214" t="s">
        <v>663</v>
      </c>
      <c r="D326" s="214" t="s">
        <v>826</v>
      </c>
      <c r="E326" s="210" t="s">
        <v>59</v>
      </c>
      <c r="F326" s="237">
        <v>240</v>
      </c>
      <c r="G326" s="111">
        <f>50-10</f>
        <v>40</v>
      </c>
    </row>
    <row r="327" spans="1:9" ht="48" x14ac:dyDescent="0.25">
      <c r="A327" s="256">
        <f t="shared" si="4"/>
        <v>314</v>
      </c>
      <c r="B327" s="213" t="s">
        <v>613</v>
      </c>
      <c r="C327" s="214" t="s">
        <v>663</v>
      </c>
      <c r="D327" s="214" t="s">
        <v>826</v>
      </c>
      <c r="E327" s="210" t="s">
        <v>60</v>
      </c>
      <c r="F327" s="237"/>
      <c r="G327" s="111">
        <f>G328</f>
        <v>4</v>
      </c>
    </row>
    <row r="328" spans="1:9" x14ac:dyDescent="0.25">
      <c r="A328" s="256">
        <f t="shared" si="4"/>
        <v>315</v>
      </c>
      <c r="B328" s="140" t="s">
        <v>296</v>
      </c>
      <c r="C328" s="214" t="s">
        <v>663</v>
      </c>
      <c r="D328" s="214" t="s">
        <v>826</v>
      </c>
      <c r="E328" s="210" t="s">
        <v>60</v>
      </c>
      <c r="F328" s="237">
        <v>200</v>
      </c>
      <c r="G328" s="111">
        <f>G329</f>
        <v>4</v>
      </c>
    </row>
    <row r="329" spans="1:9" x14ac:dyDescent="0.25">
      <c r="A329" s="256">
        <f t="shared" si="4"/>
        <v>316</v>
      </c>
      <c r="B329" s="140" t="s">
        <v>864</v>
      </c>
      <c r="C329" s="214" t="s">
        <v>663</v>
      </c>
      <c r="D329" s="214" t="s">
        <v>826</v>
      </c>
      <c r="E329" s="210" t="s">
        <v>60</v>
      </c>
      <c r="F329" s="237">
        <v>240</v>
      </c>
      <c r="G329" s="111">
        <f>104-100</f>
        <v>4</v>
      </c>
    </row>
    <row r="330" spans="1:9" ht="48" x14ac:dyDescent="0.25">
      <c r="A330" s="256">
        <f t="shared" si="4"/>
        <v>317</v>
      </c>
      <c r="B330" s="213" t="s">
        <v>614</v>
      </c>
      <c r="C330" s="214" t="s">
        <v>663</v>
      </c>
      <c r="D330" s="214" t="s">
        <v>826</v>
      </c>
      <c r="E330" s="210" t="s">
        <v>61</v>
      </c>
      <c r="F330" s="237"/>
      <c r="G330" s="111">
        <f>G331</f>
        <v>60</v>
      </c>
    </row>
    <row r="331" spans="1:9" x14ac:dyDescent="0.25">
      <c r="A331" s="256">
        <f t="shared" si="4"/>
        <v>318</v>
      </c>
      <c r="B331" s="140" t="s">
        <v>296</v>
      </c>
      <c r="C331" s="214" t="s">
        <v>663</v>
      </c>
      <c r="D331" s="214" t="s">
        <v>826</v>
      </c>
      <c r="E331" s="210" t="s">
        <v>61</v>
      </c>
      <c r="F331" s="237">
        <v>200</v>
      </c>
      <c r="G331" s="111">
        <f>G332</f>
        <v>60</v>
      </c>
    </row>
    <row r="332" spans="1:9" x14ac:dyDescent="0.25">
      <c r="A332" s="256">
        <f t="shared" si="4"/>
        <v>319</v>
      </c>
      <c r="B332" s="140" t="s">
        <v>864</v>
      </c>
      <c r="C332" s="214" t="s">
        <v>663</v>
      </c>
      <c r="D332" s="214" t="s">
        <v>826</v>
      </c>
      <c r="E332" s="210" t="s">
        <v>61</v>
      </c>
      <c r="F332" s="237">
        <v>240</v>
      </c>
      <c r="G332" s="111">
        <f>130-70</f>
        <v>60</v>
      </c>
    </row>
    <row r="333" spans="1:9" x14ac:dyDescent="0.25">
      <c r="A333" s="256">
        <f t="shared" si="4"/>
        <v>320</v>
      </c>
      <c r="B333" s="213" t="s">
        <v>804</v>
      </c>
      <c r="C333" s="214" t="s">
        <v>663</v>
      </c>
      <c r="D333" s="214" t="s">
        <v>826</v>
      </c>
      <c r="E333" s="210" t="s">
        <v>848</v>
      </c>
      <c r="F333" s="237"/>
      <c r="G333" s="111">
        <f>G334+G339+G342</f>
        <v>190.3</v>
      </c>
    </row>
    <row r="334" spans="1:9" ht="48" x14ac:dyDescent="0.25">
      <c r="A334" s="256">
        <f t="shared" si="4"/>
        <v>321</v>
      </c>
      <c r="B334" s="209" t="s">
        <v>490</v>
      </c>
      <c r="C334" s="214" t="s">
        <v>663</v>
      </c>
      <c r="D334" s="214" t="s">
        <v>826</v>
      </c>
      <c r="E334" s="210" t="s">
        <v>62</v>
      </c>
      <c r="F334" s="237"/>
      <c r="G334" s="111">
        <f>G337+G335</f>
        <v>88.600000000000009</v>
      </c>
    </row>
    <row r="335" spans="1:9" ht="36" x14ac:dyDescent="0.25">
      <c r="A335" s="256">
        <f t="shared" si="4"/>
        <v>322</v>
      </c>
      <c r="B335" s="140" t="s">
        <v>651</v>
      </c>
      <c r="C335" s="214" t="s">
        <v>663</v>
      </c>
      <c r="D335" s="80" t="s">
        <v>826</v>
      </c>
      <c r="E335" s="210" t="s">
        <v>62</v>
      </c>
      <c r="F335" s="214" t="s">
        <v>681</v>
      </c>
      <c r="G335" s="112">
        <f>G336</f>
        <v>14.2</v>
      </c>
      <c r="H335" s="48"/>
      <c r="I335" s="48"/>
    </row>
    <row r="336" spans="1:9" x14ac:dyDescent="0.25">
      <c r="A336" s="256">
        <f t="shared" ref="A336:A399" si="5">A335+1</f>
        <v>323</v>
      </c>
      <c r="B336" s="140" t="s">
        <v>674</v>
      </c>
      <c r="C336" s="80" t="s">
        <v>663</v>
      </c>
      <c r="D336" s="80" t="s">
        <v>826</v>
      </c>
      <c r="E336" s="210" t="s">
        <v>62</v>
      </c>
      <c r="F336" s="80" t="s">
        <v>860</v>
      </c>
      <c r="G336" s="92">
        <v>14.2</v>
      </c>
      <c r="H336" s="48"/>
      <c r="I336" s="48"/>
    </row>
    <row r="337" spans="1:10" x14ac:dyDescent="0.25">
      <c r="A337" s="256">
        <f t="shared" si="5"/>
        <v>324</v>
      </c>
      <c r="B337" s="140" t="s">
        <v>296</v>
      </c>
      <c r="C337" s="214" t="s">
        <v>663</v>
      </c>
      <c r="D337" s="214" t="s">
        <v>826</v>
      </c>
      <c r="E337" s="210" t="s">
        <v>62</v>
      </c>
      <c r="F337" s="237">
        <v>200</v>
      </c>
      <c r="G337" s="111">
        <f>G338</f>
        <v>74.400000000000006</v>
      </c>
    </row>
    <row r="338" spans="1:10" x14ac:dyDescent="0.25">
      <c r="A338" s="256">
        <f t="shared" si="5"/>
        <v>325</v>
      </c>
      <c r="B338" s="140" t="s">
        <v>864</v>
      </c>
      <c r="C338" s="214" t="s">
        <v>663</v>
      </c>
      <c r="D338" s="214" t="s">
        <v>826</v>
      </c>
      <c r="E338" s="210" t="s">
        <v>62</v>
      </c>
      <c r="F338" s="237">
        <v>240</v>
      </c>
      <c r="G338" s="111">
        <f>134.4-60</f>
        <v>74.400000000000006</v>
      </c>
    </row>
    <row r="339" spans="1:10" ht="48" x14ac:dyDescent="0.25">
      <c r="A339" s="256">
        <f t="shared" si="5"/>
        <v>326</v>
      </c>
      <c r="B339" s="209" t="s">
        <v>491</v>
      </c>
      <c r="C339" s="214" t="s">
        <v>663</v>
      </c>
      <c r="D339" s="214" t="s">
        <v>826</v>
      </c>
      <c r="E339" s="210" t="s">
        <v>63</v>
      </c>
      <c r="F339" s="237"/>
      <c r="G339" s="111">
        <f>G340</f>
        <v>45</v>
      </c>
    </row>
    <row r="340" spans="1:10" x14ac:dyDescent="0.25">
      <c r="A340" s="256">
        <f t="shared" si="5"/>
        <v>327</v>
      </c>
      <c r="B340" s="140" t="s">
        <v>296</v>
      </c>
      <c r="C340" s="214" t="s">
        <v>663</v>
      </c>
      <c r="D340" s="214" t="s">
        <v>826</v>
      </c>
      <c r="E340" s="210" t="s">
        <v>63</v>
      </c>
      <c r="F340" s="237">
        <v>200</v>
      </c>
      <c r="G340" s="111">
        <f>G341</f>
        <v>45</v>
      </c>
    </row>
    <row r="341" spans="1:10" x14ac:dyDescent="0.25">
      <c r="A341" s="256">
        <f t="shared" si="5"/>
        <v>328</v>
      </c>
      <c r="B341" s="140" t="s">
        <v>864</v>
      </c>
      <c r="C341" s="214" t="s">
        <v>663</v>
      </c>
      <c r="D341" s="214" t="s">
        <v>826</v>
      </c>
      <c r="E341" s="210" t="s">
        <v>63</v>
      </c>
      <c r="F341" s="237">
        <v>240</v>
      </c>
      <c r="G341" s="111">
        <v>45</v>
      </c>
    </row>
    <row r="342" spans="1:10" ht="48" x14ac:dyDescent="0.25">
      <c r="A342" s="256">
        <f t="shared" si="5"/>
        <v>329</v>
      </c>
      <c r="B342" s="213" t="s">
        <v>492</v>
      </c>
      <c r="C342" s="214" t="s">
        <v>663</v>
      </c>
      <c r="D342" s="214" t="s">
        <v>826</v>
      </c>
      <c r="E342" s="210" t="s">
        <v>64</v>
      </c>
      <c r="F342" s="237"/>
      <c r="G342" s="111">
        <f>G343</f>
        <v>56.7</v>
      </c>
    </row>
    <row r="343" spans="1:10" x14ac:dyDescent="0.25">
      <c r="A343" s="256">
        <f t="shared" si="5"/>
        <v>330</v>
      </c>
      <c r="B343" s="140" t="s">
        <v>296</v>
      </c>
      <c r="C343" s="214" t="s">
        <v>663</v>
      </c>
      <c r="D343" s="214" t="s">
        <v>826</v>
      </c>
      <c r="E343" s="210" t="s">
        <v>64</v>
      </c>
      <c r="F343" s="237">
        <v>200</v>
      </c>
      <c r="G343" s="111">
        <f>G344</f>
        <v>56.7</v>
      </c>
    </row>
    <row r="344" spans="1:10" x14ac:dyDescent="0.25">
      <c r="A344" s="256">
        <f t="shared" si="5"/>
        <v>331</v>
      </c>
      <c r="B344" s="140" t="s">
        <v>864</v>
      </c>
      <c r="C344" s="214" t="s">
        <v>663</v>
      </c>
      <c r="D344" s="214" t="s">
        <v>826</v>
      </c>
      <c r="E344" s="210" t="s">
        <v>64</v>
      </c>
      <c r="F344" s="237">
        <v>240</v>
      </c>
      <c r="G344" s="111">
        <f>96.7-40</f>
        <v>56.7</v>
      </c>
    </row>
    <row r="345" spans="1:10" x14ac:dyDescent="0.25">
      <c r="A345" s="256">
        <f t="shared" si="5"/>
        <v>332</v>
      </c>
      <c r="B345" s="245" t="s">
        <v>304</v>
      </c>
      <c r="C345" s="226" t="s">
        <v>370</v>
      </c>
      <c r="D345" s="226"/>
      <c r="E345" s="246"/>
      <c r="F345" s="247"/>
      <c r="G345" s="248">
        <f>G346+G363</f>
        <v>86897.5</v>
      </c>
      <c r="I345" s="124"/>
      <c r="J345" s="124"/>
    </row>
    <row r="346" spans="1:10" x14ac:dyDescent="0.25">
      <c r="A346" s="256">
        <f t="shared" si="5"/>
        <v>333</v>
      </c>
      <c r="B346" s="230" t="s">
        <v>546</v>
      </c>
      <c r="C346" s="80" t="s">
        <v>370</v>
      </c>
      <c r="D346" s="80" t="s">
        <v>547</v>
      </c>
      <c r="E346" s="212"/>
      <c r="F346" s="231"/>
      <c r="G346" s="81">
        <f>G347</f>
        <v>7923.6</v>
      </c>
    </row>
    <row r="347" spans="1:10" x14ac:dyDescent="0.25">
      <c r="A347" s="256">
        <f t="shared" si="5"/>
        <v>334</v>
      </c>
      <c r="B347" s="140" t="s">
        <v>859</v>
      </c>
      <c r="C347" s="80" t="s">
        <v>370</v>
      </c>
      <c r="D347" s="80" t="s">
        <v>858</v>
      </c>
      <c r="E347" s="80"/>
      <c r="F347" s="80"/>
      <c r="G347" s="92">
        <f>G348</f>
        <v>7923.6</v>
      </c>
    </row>
    <row r="348" spans="1:10" ht="24" x14ac:dyDescent="0.25">
      <c r="A348" s="256">
        <f t="shared" si="5"/>
        <v>335</v>
      </c>
      <c r="B348" s="213" t="s">
        <v>493</v>
      </c>
      <c r="C348" s="80" t="s">
        <v>370</v>
      </c>
      <c r="D348" s="80" t="s">
        <v>858</v>
      </c>
      <c r="E348" s="212" t="s">
        <v>600</v>
      </c>
      <c r="F348" s="80"/>
      <c r="G348" s="92">
        <f>G349+G359</f>
        <v>7923.6</v>
      </c>
    </row>
    <row r="349" spans="1:10" x14ac:dyDescent="0.25">
      <c r="A349" s="256">
        <f t="shared" si="5"/>
        <v>336</v>
      </c>
      <c r="B349" s="140" t="s">
        <v>230</v>
      </c>
      <c r="C349" s="80" t="s">
        <v>370</v>
      </c>
      <c r="D349" s="80" t="s">
        <v>858</v>
      </c>
      <c r="E349" s="80" t="s">
        <v>877</v>
      </c>
      <c r="F349" s="80"/>
      <c r="G349" s="92">
        <f>G353+G356+G350</f>
        <v>7888.6</v>
      </c>
    </row>
    <row r="350" spans="1:10" ht="60" x14ac:dyDescent="0.25">
      <c r="A350" s="256">
        <f t="shared" si="5"/>
        <v>337</v>
      </c>
      <c r="B350" s="140" t="s">
        <v>711</v>
      </c>
      <c r="C350" s="80" t="s">
        <v>370</v>
      </c>
      <c r="D350" s="80" t="s">
        <v>858</v>
      </c>
      <c r="E350" s="80" t="s">
        <v>710</v>
      </c>
      <c r="F350" s="80" t="s">
        <v>649</v>
      </c>
      <c r="G350" s="92">
        <f>G351</f>
        <v>1300</v>
      </c>
      <c r="H350" s="48"/>
      <c r="I350" s="48"/>
    </row>
    <row r="351" spans="1:10" x14ac:dyDescent="0.25">
      <c r="A351" s="256">
        <f t="shared" si="5"/>
        <v>338</v>
      </c>
      <c r="B351" s="140" t="s">
        <v>652</v>
      </c>
      <c r="C351" s="80" t="s">
        <v>370</v>
      </c>
      <c r="D351" s="80" t="s">
        <v>858</v>
      </c>
      <c r="E351" s="80" t="s">
        <v>710</v>
      </c>
      <c r="F351" s="80" t="s">
        <v>653</v>
      </c>
      <c r="G351" s="92">
        <f>G352</f>
        <v>1300</v>
      </c>
      <c r="H351" s="48"/>
      <c r="I351" s="48"/>
    </row>
    <row r="352" spans="1:10" x14ac:dyDescent="0.25">
      <c r="A352" s="256">
        <f t="shared" si="5"/>
        <v>339</v>
      </c>
      <c r="B352" s="140" t="s">
        <v>654</v>
      </c>
      <c r="C352" s="80" t="s">
        <v>370</v>
      </c>
      <c r="D352" s="80" t="s">
        <v>858</v>
      </c>
      <c r="E352" s="80" t="s">
        <v>710</v>
      </c>
      <c r="F352" s="80" t="s">
        <v>655</v>
      </c>
      <c r="G352" s="92">
        <v>1300</v>
      </c>
      <c r="H352" s="48"/>
      <c r="I352" s="48"/>
    </row>
    <row r="353" spans="1:9" ht="48" x14ac:dyDescent="0.25">
      <c r="A353" s="256">
        <f t="shared" si="5"/>
        <v>340</v>
      </c>
      <c r="B353" s="140" t="s">
        <v>231</v>
      </c>
      <c r="C353" s="80" t="s">
        <v>370</v>
      </c>
      <c r="D353" s="80" t="s">
        <v>858</v>
      </c>
      <c r="E353" s="80" t="s">
        <v>634</v>
      </c>
      <c r="F353" s="80" t="s">
        <v>649</v>
      </c>
      <c r="G353" s="92">
        <f>G354</f>
        <v>91</v>
      </c>
      <c r="H353" s="48"/>
      <c r="I353" s="48"/>
    </row>
    <row r="354" spans="1:9" x14ac:dyDescent="0.25">
      <c r="A354" s="256">
        <f t="shared" si="5"/>
        <v>341</v>
      </c>
      <c r="B354" s="140" t="s">
        <v>652</v>
      </c>
      <c r="C354" s="80" t="s">
        <v>370</v>
      </c>
      <c r="D354" s="80" t="s">
        <v>858</v>
      </c>
      <c r="E354" s="80" t="s">
        <v>634</v>
      </c>
      <c r="F354" s="80" t="s">
        <v>653</v>
      </c>
      <c r="G354" s="92">
        <f>G355</f>
        <v>91</v>
      </c>
      <c r="H354" s="48"/>
      <c r="I354" s="48"/>
    </row>
    <row r="355" spans="1:9" x14ac:dyDescent="0.25">
      <c r="A355" s="256">
        <f t="shared" si="5"/>
        <v>342</v>
      </c>
      <c r="B355" s="140" t="s">
        <v>654</v>
      </c>
      <c r="C355" s="80" t="s">
        <v>370</v>
      </c>
      <c r="D355" s="80" t="s">
        <v>858</v>
      </c>
      <c r="E355" s="80" t="s">
        <v>634</v>
      </c>
      <c r="F355" s="80" t="s">
        <v>655</v>
      </c>
      <c r="G355" s="92">
        <v>91</v>
      </c>
      <c r="H355" s="48"/>
      <c r="I355" s="48"/>
    </row>
    <row r="356" spans="1:9" ht="36" x14ac:dyDescent="0.25">
      <c r="A356" s="256">
        <f t="shared" si="5"/>
        <v>343</v>
      </c>
      <c r="B356" s="140" t="s">
        <v>232</v>
      </c>
      <c r="C356" s="80" t="s">
        <v>370</v>
      </c>
      <c r="D356" s="80" t="s">
        <v>858</v>
      </c>
      <c r="E356" s="80" t="s">
        <v>878</v>
      </c>
      <c r="F356" s="80" t="s">
        <v>649</v>
      </c>
      <c r="G356" s="92">
        <f>G357</f>
        <v>6497.6</v>
      </c>
    </row>
    <row r="357" spans="1:9" x14ac:dyDescent="0.25">
      <c r="A357" s="256">
        <f t="shared" si="5"/>
        <v>344</v>
      </c>
      <c r="B357" s="140" t="s">
        <v>652</v>
      </c>
      <c r="C357" s="80" t="s">
        <v>370</v>
      </c>
      <c r="D357" s="80" t="s">
        <v>858</v>
      </c>
      <c r="E357" s="80" t="s">
        <v>878</v>
      </c>
      <c r="F357" s="80" t="s">
        <v>653</v>
      </c>
      <c r="G357" s="92">
        <f>G358</f>
        <v>6497.6</v>
      </c>
    </row>
    <row r="358" spans="1:9" x14ac:dyDescent="0.25">
      <c r="A358" s="256">
        <f t="shared" si="5"/>
        <v>345</v>
      </c>
      <c r="B358" s="140" t="s">
        <v>654</v>
      </c>
      <c r="C358" s="80" t="s">
        <v>370</v>
      </c>
      <c r="D358" s="80" t="s">
        <v>858</v>
      </c>
      <c r="E358" s="80" t="s">
        <v>878</v>
      </c>
      <c r="F358" s="80" t="s">
        <v>655</v>
      </c>
      <c r="G358" s="92">
        <v>6497.6</v>
      </c>
    </row>
    <row r="359" spans="1:9" x14ac:dyDescent="0.25">
      <c r="A359" s="256">
        <f t="shared" si="5"/>
        <v>346</v>
      </c>
      <c r="B359" s="140" t="s">
        <v>160</v>
      </c>
      <c r="C359" s="80" t="s">
        <v>370</v>
      </c>
      <c r="D359" s="80" t="s">
        <v>858</v>
      </c>
      <c r="E359" s="80" t="s">
        <v>881</v>
      </c>
      <c r="F359" s="80"/>
      <c r="G359" s="92">
        <f>G360</f>
        <v>35</v>
      </c>
    </row>
    <row r="360" spans="1:9" ht="36" x14ac:dyDescent="0.25">
      <c r="A360" s="256">
        <f t="shared" si="5"/>
        <v>347</v>
      </c>
      <c r="B360" s="213" t="s">
        <v>233</v>
      </c>
      <c r="C360" s="80" t="s">
        <v>370</v>
      </c>
      <c r="D360" s="80" t="s">
        <v>858</v>
      </c>
      <c r="E360" s="210" t="s">
        <v>683</v>
      </c>
      <c r="F360" s="237"/>
      <c r="G360" s="111">
        <f>G361</f>
        <v>35</v>
      </c>
    </row>
    <row r="361" spans="1:9" x14ac:dyDescent="0.25">
      <c r="A361" s="256">
        <f t="shared" si="5"/>
        <v>348</v>
      </c>
      <c r="B361" s="140" t="s">
        <v>652</v>
      </c>
      <c r="C361" s="80" t="s">
        <v>370</v>
      </c>
      <c r="D361" s="80" t="s">
        <v>858</v>
      </c>
      <c r="E361" s="210" t="s">
        <v>683</v>
      </c>
      <c r="F361" s="80" t="s">
        <v>653</v>
      </c>
      <c r="G361" s="111">
        <f>G362</f>
        <v>35</v>
      </c>
    </row>
    <row r="362" spans="1:9" x14ac:dyDescent="0.25">
      <c r="A362" s="256">
        <f t="shared" si="5"/>
        <v>349</v>
      </c>
      <c r="B362" s="140" t="s">
        <v>654</v>
      </c>
      <c r="C362" s="80" t="s">
        <v>370</v>
      </c>
      <c r="D362" s="80" t="s">
        <v>858</v>
      </c>
      <c r="E362" s="210" t="s">
        <v>683</v>
      </c>
      <c r="F362" s="80" t="s">
        <v>655</v>
      </c>
      <c r="G362" s="111">
        <v>35</v>
      </c>
    </row>
    <row r="363" spans="1:9" x14ac:dyDescent="0.25">
      <c r="A363" s="256">
        <f t="shared" si="5"/>
        <v>350</v>
      </c>
      <c r="B363" s="140" t="s">
        <v>555</v>
      </c>
      <c r="C363" s="80" t="s">
        <v>370</v>
      </c>
      <c r="D363" s="80" t="s">
        <v>556</v>
      </c>
      <c r="E363" s="80"/>
      <c r="F363" s="80"/>
      <c r="G363" s="92">
        <f>G364+G413</f>
        <v>78973.899999999994</v>
      </c>
    </row>
    <row r="364" spans="1:9" x14ac:dyDescent="0.25">
      <c r="A364" s="256">
        <f t="shared" si="5"/>
        <v>351</v>
      </c>
      <c r="B364" s="140" t="s">
        <v>800</v>
      </c>
      <c r="C364" s="80" t="s">
        <v>370</v>
      </c>
      <c r="D364" s="80" t="s">
        <v>558</v>
      </c>
      <c r="E364" s="80"/>
      <c r="F364" s="80"/>
      <c r="G364" s="92">
        <f>G365</f>
        <v>54898.7</v>
      </c>
    </row>
    <row r="365" spans="1:9" ht="24" x14ac:dyDescent="0.25">
      <c r="A365" s="256">
        <f t="shared" si="5"/>
        <v>352</v>
      </c>
      <c r="B365" s="213" t="s">
        <v>493</v>
      </c>
      <c r="C365" s="80" t="s">
        <v>370</v>
      </c>
      <c r="D365" s="80" t="s">
        <v>558</v>
      </c>
      <c r="E365" s="212" t="s">
        <v>600</v>
      </c>
      <c r="F365" s="80"/>
      <c r="G365" s="92">
        <f>G366+G379+G401+G405+G409</f>
        <v>54898.7</v>
      </c>
    </row>
    <row r="366" spans="1:9" x14ac:dyDescent="0.25">
      <c r="A366" s="256">
        <f t="shared" si="5"/>
        <v>353</v>
      </c>
      <c r="B366" s="140" t="s">
        <v>230</v>
      </c>
      <c r="C366" s="80" t="s">
        <v>370</v>
      </c>
      <c r="D366" s="80" t="s">
        <v>558</v>
      </c>
      <c r="E366" s="80" t="s">
        <v>877</v>
      </c>
      <c r="F366" s="80"/>
      <c r="G366" s="92">
        <f>G372+G367+G373+G376</f>
        <v>34276.799999999996</v>
      </c>
    </row>
    <row r="367" spans="1:9" ht="60" x14ac:dyDescent="0.25">
      <c r="A367" s="256">
        <f t="shared" si="5"/>
        <v>354</v>
      </c>
      <c r="B367" s="140" t="s">
        <v>711</v>
      </c>
      <c r="C367" s="80" t="s">
        <v>370</v>
      </c>
      <c r="D367" s="80" t="s">
        <v>558</v>
      </c>
      <c r="E367" s="80" t="s">
        <v>710</v>
      </c>
      <c r="F367" s="80" t="s">
        <v>649</v>
      </c>
      <c r="G367" s="92">
        <f>G368</f>
        <v>1028.5999999999999</v>
      </c>
      <c r="H367" s="48"/>
      <c r="I367" s="48"/>
    </row>
    <row r="368" spans="1:9" x14ac:dyDescent="0.25">
      <c r="A368" s="256">
        <f t="shared" si="5"/>
        <v>355</v>
      </c>
      <c r="B368" s="140" t="s">
        <v>652</v>
      </c>
      <c r="C368" s="80" t="s">
        <v>370</v>
      </c>
      <c r="D368" s="80" t="s">
        <v>558</v>
      </c>
      <c r="E368" s="80" t="s">
        <v>710</v>
      </c>
      <c r="F368" s="80" t="s">
        <v>653</v>
      </c>
      <c r="G368" s="92">
        <f>G369</f>
        <v>1028.5999999999999</v>
      </c>
      <c r="H368" s="48"/>
      <c r="I368" s="48"/>
    </row>
    <row r="369" spans="1:9" x14ac:dyDescent="0.25">
      <c r="A369" s="256">
        <f t="shared" si="5"/>
        <v>356</v>
      </c>
      <c r="B369" s="140" t="s">
        <v>654</v>
      </c>
      <c r="C369" s="80" t="s">
        <v>370</v>
      </c>
      <c r="D369" s="80" t="s">
        <v>558</v>
      </c>
      <c r="E369" s="80" t="s">
        <v>710</v>
      </c>
      <c r="F369" s="80" t="s">
        <v>655</v>
      </c>
      <c r="G369" s="92">
        <v>1028.5999999999999</v>
      </c>
      <c r="H369" s="48"/>
      <c r="I369" s="48"/>
    </row>
    <row r="370" spans="1:9" ht="36" x14ac:dyDescent="0.25">
      <c r="A370" s="256">
        <f t="shared" si="5"/>
        <v>357</v>
      </c>
      <c r="B370" s="140" t="s">
        <v>232</v>
      </c>
      <c r="C370" s="80" t="s">
        <v>370</v>
      </c>
      <c r="D370" s="80" t="s">
        <v>558</v>
      </c>
      <c r="E370" s="80" t="s">
        <v>878</v>
      </c>
      <c r="F370" s="80"/>
      <c r="G370" s="92">
        <f>G371</f>
        <v>29254.799999999999</v>
      </c>
    </row>
    <row r="371" spans="1:9" x14ac:dyDescent="0.25">
      <c r="A371" s="256">
        <f t="shared" si="5"/>
        <v>358</v>
      </c>
      <c r="B371" s="140" t="s">
        <v>652</v>
      </c>
      <c r="C371" s="80" t="s">
        <v>370</v>
      </c>
      <c r="D371" s="80" t="s">
        <v>558</v>
      </c>
      <c r="E371" s="80" t="s">
        <v>878</v>
      </c>
      <c r="F371" s="80" t="s">
        <v>653</v>
      </c>
      <c r="G371" s="92">
        <f>G372</f>
        <v>29254.799999999999</v>
      </c>
    </row>
    <row r="372" spans="1:9" x14ac:dyDescent="0.25">
      <c r="A372" s="256">
        <f t="shared" si="5"/>
        <v>359</v>
      </c>
      <c r="B372" s="140" t="s">
        <v>654</v>
      </c>
      <c r="C372" s="80" t="s">
        <v>370</v>
      </c>
      <c r="D372" s="80" t="s">
        <v>558</v>
      </c>
      <c r="E372" s="80" t="s">
        <v>878</v>
      </c>
      <c r="F372" s="80" t="s">
        <v>655</v>
      </c>
      <c r="G372" s="319">
        <v>29254.799999999999</v>
      </c>
    </row>
    <row r="373" spans="1:9" ht="48" x14ac:dyDescent="0.25">
      <c r="A373" s="256">
        <f t="shared" si="5"/>
        <v>360</v>
      </c>
      <c r="B373" s="140" t="s">
        <v>713</v>
      </c>
      <c r="C373" s="80" t="s">
        <v>370</v>
      </c>
      <c r="D373" s="80" t="s">
        <v>558</v>
      </c>
      <c r="E373" s="80" t="s">
        <v>712</v>
      </c>
      <c r="F373" s="80" t="s">
        <v>649</v>
      </c>
      <c r="G373" s="92">
        <f>G374</f>
        <v>717</v>
      </c>
      <c r="H373" s="48"/>
      <c r="I373" s="48"/>
    </row>
    <row r="374" spans="1:9" x14ac:dyDescent="0.25">
      <c r="A374" s="256">
        <f t="shared" si="5"/>
        <v>361</v>
      </c>
      <c r="B374" s="140" t="s">
        <v>652</v>
      </c>
      <c r="C374" s="80" t="s">
        <v>370</v>
      </c>
      <c r="D374" s="80" t="s">
        <v>558</v>
      </c>
      <c r="E374" s="80" t="s">
        <v>712</v>
      </c>
      <c r="F374" s="80" t="s">
        <v>653</v>
      </c>
      <c r="G374" s="92">
        <f>G375</f>
        <v>717</v>
      </c>
      <c r="H374" s="48"/>
      <c r="I374" s="48"/>
    </row>
    <row r="375" spans="1:9" x14ac:dyDescent="0.25">
      <c r="A375" s="256">
        <f t="shared" si="5"/>
        <v>362</v>
      </c>
      <c r="B375" s="140" t="s">
        <v>654</v>
      </c>
      <c r="C375" s="80" t="s">
        <v>370</v>
      </c>
      <c r="D375" s="80" t="s">
        <v>558</v>
      </c>
      <c r="E375" s="80" t="s">
        <v>712</v>
      </c>
      <c r="F375" s="80" t="s">
        <v>655</v>
      </c>
      <c r="G375" s="92">
        <f>602.5+114.5</f>
        <v>717</v>
      </c>
      <c r="H375" s="48"/>
      <c r="I375" s="48"/>
    </row>
    <row r="376" spans="1:9" ht="36" x14ac:dyDescent="0.25">
      <c r="A376" s="256">
        <f t="shared" si="5"/>
        <v>363</v>
      </c>
      <c r="B376" s="140" t="s">
        <v>715</v>
      </c>
      <c r="C376" s="80" t="s">
        <v>370</v>
      </c>
      <c r="D376" s="80" t="s">
        <v>558</v>
      </c>
      <c r="E376" s="80" t="s">
        <v>714</v>
      </c>
      <c r="F376" s="80" t="s">
        <v>649</v>
      </c>
      <c r="G376" s="92">
        <f>G377</f>
        <v>3276.4</v>
      </c>
      <c r="H376" s="48"/>
      <c r="I376" s="48"/>
    </row>
    <row r="377" spans="1:9" x14ac:dyDescent="0.25">
      <c r="A377" s="256">
        <f t="shared" si="5"/>
        <v>364</v>
      </c>
      <c r="B377" s="140" t="s">
        <v>22</v>
      </c>
      <c r="C377" s="80" t="s">
        <v>370</v>
      </c>
      <c r="D377" s="80" t="s">
        <v>558</v>
      </c>
      <c r="E377" s="80" t="s">
        <v>714</v>
      </c>
      <c r="F377" s="80" t="s">
        <v>426</v>
      </c>
      <c r="G377" s="92">
        <f>G378</f>
        <v>3276.4</v>
      </c>
      <c r="H377" s="48"/>
      <c r="I377" s="48"/>
    </row>
    <row r="378" spans="1:9" ht="48" x14ac:dyDescent="0.25">
      <c r="A378" s="256">
        <f t="shared" si="5"/>
        <v>365</v>
      </c>
      <c r="B378" s="140" t="s">
        <v>717</v>
      </c>
      <c r="C378" s="80" t="s">
        <v>370</v>
      </c>
      <c r="D378" s="80" t="s">
        <v>558</v>
      </c>
      <c r="E378" s="80" t="s">
        <v>714</v>
      </c>
      <c r="F378" s="80" t="s">
        <v>716</v>
      </c>
      <c r="G378" s="92">
        <f>3950.5-674.1</f>
        <v>3276.4</v>
      </c>
      <c r="H378" s="48"/>
      <c r="I378" s="48"/>
    </row>
    <row r="379" spans="1:9" x14ac:dyDescent="0.25">
      <c r="A379" s="256">
        <f t="shared" si="5"/>
        <v>366</v>
      </c>
      <c r="B379" s="140" t="s">
        <v>234</v>
      </c>
      <c r="C379" s="80" t="s">
        <v>370</v>
      </c>
      <c r="D379" s="80" t="s">
        <v>558</v>
      </c>
      <c r="E379" s="80" t="s">
        <v>879</v>
      </c>
      <c r="F379" s="80"/>
      <c r="G379" s="92">
        <f>G386+G398+G383+G389+G380+G392+G395</f>
        <v>20322.900000000001</v>
      </c>
    </row>
    <row r="380" spans="1:9" ht="60" x14ac:dyDescent="0.25">
      <c r="A380" s="256">
        <f t="shared" si="5"/>
        <v>367</v>
      </c>
      <c r="B380" s="140" t="s">
        <v>719</v>
      </c>
      <c r="C380" s="80" t="s">
        <v>370</v>
      </c>
      <c r="D380" s="80" t="s">
        <v>558</v>
      </c>
      <c r="E380" s="80" t="s">
        <v>718</v>
      </c>
      <c r="F380" s="80" t="s">
        <v>649</v>
      </c>
      <c r="G380" s="92">
        <f>G381</f>
        <v>1102</v>
      </c>
      <c r="H380" s="48"/>
      <c r="I380" s="48"/>
    </row>
    <row r="381" spans="1:9" x14ac:dyDescent="0.25">
      <c r="A381" s="256">
        <f t="shared" si="5"/>
        <v>368</v>
      </c>
      <c r="B381" s="140" t="s">
        <v>652</v>
      </c>
      <c r="C381" s="80" t="s">
        <v>370</v>
      </c>
      <c r="D381" s="80" t="s">
        <v>558</v>
      </c>
      <c r="E381" s="80" t="s">
        <v>718</v>
      </c>
      <c r="F381" s="80" t="s">
        <v>653</v>
      </c>
      <c r="G381" s="92">
        <f>G382</f>
        <v>1102</v>
      </c>
      <c r="H381" s="48"/>
      <c r="I381" s="48"/>
    </row>
    <row r="382" spans="1:9" x14ac:dyDescent="0.25">
      <c r="A382" s="256">
        <f t="shared" si="5"/>
        <v>369</v>
      </c>
      <c r="B382" s="140" t="s">
        <v>654</v>
      </c>
      <c r="C382" s="80" t="s">
        <v>370</v>
      </c>
      <c r="D382" s="80" t="s">
        <v>558</v>
      </c>
      <c r="E382" s="80" t="s">
        <v>718</v>
      </c>
      <c r="F382" s="80" t="s">
        <v>655</v>
      </c>
      <c r="G382" s="92">
        <v>1102</v>
      </c>
      <c r="H382" s="48"/>
      <c r="I382" s="48"/>
    </row>
    <row r="383" spans="1:9" ht="36" x14ac:dyDescent="0.25">
      <c r="A383" s="256">
        <f t="shared" si="5"/>
        <v>370</v>
      </c>
      <c r="B383" s="140" t="s">
        <v>235</v>
      </c>
      <c r="C383" s="80" t="s">
        <v>370</v>
      </c>
      <c r="D383" s="80" t="s">
        <v>558</v>
      </c>
      <c r="E383" s="80" t="s">
        <v>187</v>
      </c>
      <c r="F383" s="80"/>
      <c r="G383" s="92">
        <f>G384</f>
        <v>351.40000000000003</v>
      </c>
    </row>
    <row r="384" spans="1:9" x14ac:dyDescent="0.25">
      <c r="A384" s="256">
        <f t="shared" si="5"/>
        <v>371</v>
      </c>
      <c r="B384" s="140" t="s">
        <v>652</v>
      </c>
      <c r="C384" s="80" t="s">
        <v>370</v>
      </c>
      <c r="D384" s="80" t="s">
        <v>558</v>
      </c>
      <c r="E384" s="80" t="s">
        <v>187</v>
      </c>
      <c r="F384" s="80" t="s">
        <v>653</v>
      </c>
      <c r="G384" s="92">
        <f>G385</f>
        <v>351.40000000000003</v>
      </c>
    </row>
    <row r="385" spans="1:9" x14ac:dyDescent="0.25">
      <c r="A385" s="256">
        <f t="shared" si="5"/>
        <v>372</v>
      </c>
      <c r="B385" s="140" t="s">
        <v>654</v>
      </c>
      <c r="C385" s="80" t="s">
        <v>370</v>
      </c>
      <c r="D385" s="80" t="s">
        <v>558</v>
      </c>
      <c r="E385" s="80" t="s">
        <v>187</v>
      </c>
      <c r="F385" s="80" t="s">
        <v>655</v>
      </c>
      <c r="G385" s="92">
        <f>301.8+49.6</f>
        <v>351.40000000000003</v>
      </c>
      <c r="I385" s="160"/>
    </row>
    <row r="386" spans="1:9" ht="36" x14ac:dyDescent="0.25">
      <c r="A386" s="256">
        <f t="shared" si="5"/>
        <v>373</v>
      </c>
      <c r="B386" s="140" t="s">
        <v>236</v>
      </c>
      <c r="C386" s="80" t="s">
        <v>370</v>
      </c>
      <c r="D386" s="80" t="s">
        <v>558</v>
      </c>
      <c r="E386" s="80" t="s">
        <v>880</v>
      </c>
      <c r="F386" s="80"/>
      <c r="G386" s="92">
        <f>G387</f>
        <v>18329.599999999999</v>
      </c>
    </row>
    <row r="387" spans="1:9" x14ac:dyDescent="0.25">
      <c r="A387" s="256">
        <f t="shared" si="5"/>
        <v>374</v>
      </c>
      <c r="B387" s="140" t="s">
        <v>652</v>
      </c>
      <c r="C387" s="80" t="s">
        <v>370</v>
      </c>
      <c r="D387" s="80" t="s">
        <v>558</v>
      </c>
      <c r="E387" s="80" t="s">
        <v>880</v>
      </c>
      <c r="F387" s="80" t="s">
        <v>653</v>
      </c>
      <c r="G387" s="92">
        <f>G388</f>
        <v>18329.599999999999</v>
      </c>
    </row>
    <row r="388" spans="1:9" x14ac:dyDescent="0.25">
      <c r="A388" s="256">
        <f t="shared" si="5"/>
        <v>375</v>
      </c>
      <c r="B388" s="140" t="s">
        <v>654</v>
      </c>
      <c r="C388" s="80" t="s">
        <v>370</v>
      </c>
      <c r="D388" s="80" t="s">
        <v>558</v>
      </c>
      <c r="E388" s="80" t="s">
        <v>880</v>
      </c>
      <c r="F388" s="80" t="s">
        <v>655</v>
      </c>
      <c r="G388" s="319">
        <f>1364.6+16991.5-26.5</f>
        <v>18329.599999999999</v>
      </c>
    </row>
    <row r="389" spans="1:9" ht="25.5" customHeight="1" x14ac:dyDescent="0.25">
      <c r="A389" s="256">
        <f t="shared" si="5"/>
        <v>376</v>
      </c>
      <c r="B389" s="140" t="s">
        <v>237</v>
      </c>
      <c r="C389" s="80" t="s">
        <v>370</v>
      </c>
      <c r="D389" s="80" t="s">
        <v>558</v>
      </c>
      <c r="E389" s="80" t="s">
        <v>720</v>
      </c>
      <c r="F389" s="80"/>
      <c r="G389" s="92">
        <f>G390</f>
        <v>287.89999999999998</v>
      </c>
      <c r="H389" s="156"/>
    </row>
    <row r="390" spans="1:9" x14ac:dyDescent="0.25">
      <c r="A390" s="256">
        <f t="shared" si="5"/>
        <v>377</v>
      </c>
      <c r="B390" s="140" t="s">
        <v>652</v>
      </c>
      <c r="C390" s="80" t="s">
        <v>370</v>
      </c>
      <c r="D390" s="80" t="s">
        <v>558</v>
      </c>
      <c r="E390" s="80" t="s">
        <v>720</v>
      </c>
      <c r="F390" s="80" t="s">
        <v>653</v>
      </c>
      <c r="G390" s="92">
        <f>G391</f>
        <v>287.89999999999998</v>
      </c>
      <c r="H390" s="156"/>
    </row>
    <row r="391" spans="1:9" x14ac:dyDescent="0.25">
      <c r="A391" s="256">
        <f t="shared" si="5"/>
        <v>378</v>
      </c>
      <c r="B391" s="140" t="s">
        <v>654</v>
      </c>
      <c r="C391" s="80" t="s">
        <v>370</v>
      </c>
      <c r="D391" s="80" t="s">
        <v>558</v>
      </c>
      <c r="E391" s="80" t="s">
        <v>720</v>
      </c>
      <c r="F391" s="80" t="s">
        <v>655</v>
      </c>
      <c r="G391" s="92">
        <f>264.5+23.4</f>
        <v>287.89999999999998</v>
      </c>
      <c r="H391" s="156"/>
      <c r="I391" s="51"/>
    </row>
    <row r="392" spans="1:9" ht="36" x14ac:dyDescent="0.25">
      <c r="A392" s="256">
        <f t="shared" si="5"/>
        <v>379</v>
      </c>
      <c r="B392" s="140" t="s">
        <v>237</v>
      </c>
      <c r="C392" s="80" t="s">
        <v>370</v>
      </c>
      <c r="D392" s="80" t="s">
        <v>558</v>
      </c>
      <c r="E392" s="80" t="s">
        <v>721</v>
      </c>
      <c r="F392" s="80"/>
      <c r="G392" s="92">
        <f>G393</f>
        <v>100</v>
      </c>
      <c r="H392" s="156"/>
    </row>
    <row r="393" spans="1:9" x14ac:dyDescent="0.25">
      <c r="A393" s="256">
        <f t="shared" si="5"/>
        <v>380</v>
      </c>
      <c r="B393" s="140" t="s">
        <v>652</v>
      </c>
      <c r="C393" s="80" t="s">
        <v>370</v>
      </c>
      <c r="D393" s="80" t="s">
        <v>558</v>
      </c>
      <c r="E393" s="80" t="s">
        <v>721</v>
      </c>
      <c r="F393" s="80" t="s">
        <v>653</v>
      </c>
      <c r="G393" s="92">
        <f>G394</f>
        <v>100</v>
      </c>
      <c r="H393" s="156"/>
    </row>
    <row r="394" spans="1:9" x14ac:dyDescent="0.25">
      <c r="A394" s="256">
        <f t="shared" si="5"/>
        <v>381</v>
      </c>
      <c r="B394" s="140" t="s">
        <v>654</v>
      </c>
      <c r="C394" s="80" t="s">
        <v>370</v>
      </c>
      <c r="D394" s="80" t="s">
        <v>558</v>
      </c>
      <c r="E394" s="80" t="s">
        <v>721</v>
      </c>
      <c r="F394" s="80" t="s">
        <v>655</v>
      </c>
      <c r="G394" s="92">
        <v>100</v>
      </c>
      <c r="H394" s="156"/>
      <c r="I394" s="51"/>
    </row>
    <row r="395" spans="1:9" ht="36" x14ac:dyDescent="0.25">
      <c r="A395" s="256">
        <f t="shared" si="5"/>
        <v>382</v>
      </c>
      <c r="B395" s="140" t="s">
        <v>237</v>
      </c>
      <c r="C395" s="80" t="s">
        <v>370</v>
      </c>
      <c r="D395" s="80" t="s">
        <v>558</v>
      </c>
      <c r="E395" s="80" t="s">
        <v>722</v>
      </c>
      <c r="F395" s="80"/>
      <c r="G395" s="92">
        <f>G396</f>
        <v>50</v>
      </c>
      <c r="H395" s="156"/>
    </row>
    <row r="396" spans="1:9" x14ac:dyDescent="0.25">
      <c r="A396" s="256">
        <f t="shared" si="5"/>
        <v>383</v>
      </c>
      <c r="B396" s="140" t="s">
        <v>652</v>
      </c>
      <c r="C396" s="80" t="s">
        <v>370</v>
      </c>
      <c r="D396" s="80" t="s">
        <v>558</v>
      </c>
      <c r="E396" s="80" t="s">
        <v>722</v>
      </c>
      <c r="F396" s="80" t="s">
        <v>653</v>
      </c>
      <c r="G396" s="92">
        <f>G397</f>
        <v>50</v>
      </c>
      <c r="H396" s="156"/>
    </row>
    <row r="397" spans="1:9" x14ac:dyDescent="0.25">
      <c r="A397" s="256">
        <f t="shared" si="5"/>
        <v>384</v>
      </c>
      <c r="B397" s="140" t="s">
        <v>654</v>
      </c>
      <c r="C397" s="80" t="s">
        <v>370</v>
      </c>
      <c r="D397" s="80" t="s">
        <v>558</v>
      </c>
      <c r="E397" s="80" t="s">
        <v>722</v>
      </c>
      <c r="F397" s="80" t="s">
        <v>655</v>
      </c>
      <c r="G397" s="92">
        <v>50</v>
      </c>
      <c r="H397" s="156"/>
      <c r="I397" s="51"/>
    </row>
    <row r="398" spans="1:9" ht="36" x14ac:dyDescent="0.25">
      <c r="A398" s="256">
        <f t="shared" si="5"/>
        <v>385</v>
      </c>
      <c r="B398" s="140" t="s">
        <v>238</v>
      </c>
      <c r="C398" s="80" t="s">
        <v>370</v>
      </c>
      <c r="D398" s="80" t="s">
        <v>558</v>
      </c>
      <c r="E398" s="80" t="s">
        <v>586</v>
      </c>
      <c r="F398" s="80"/>
      <c r="G398" s="92">
        <f>G399</f>
        <v>102</v>
      </c>
    </row>
    <row r="399" spans="1:9" x14ac:dyDescent="0.25">
      <c r="A399" s="256">
        <f t="shared" si="5"/>
        <v>386</v>
      </c>
      <c r="B399" s="140" t="s">
        <v>652</v>
      </c>
      <c r="C399" s="80" t="s">
        <v>370</v>
      </c>
      <c r="D399" s="80" t="s">
        <v>558</v>
      </c>
      <c r="E399" s="80" t="s">
        <v>586</v>
      </c>
      <c r="F399" s="80" t="s">
        <v>653</v>
      </c>
      <c r="G399" s="92">
        <f>G400</f>
        <v>102</v>
      </c>
    </row>
    <row r="400" spans="1:9" x14ac:dyDescent="0.25">
      <c r="A400" s="256">
        <f t="shared" ref="A400:A463" si="6">A399+1</f>
        <v>387</v>
      </c>
      <c r="B400" s="140" t="s">
        <v>654</v>
      </c>
      <c r="C400" s="80" t="s">
        <v>370</v>
      </c>
      <c r="D400" s="80" t="s">
        <v>558</v>
      </c>
      <c r="E400" s="80" t="s">
        <v>586</v>
      </c>
      <c r="F400" s="80" t="s">
        <v>655</v>
      </c>
      <c r="G400" s="92">
        <f>99+3</f>
        <v>102</v>
      </c>
    </row>
    <row r="401" spans="1:7" x14ac:dyDescent="0.25">
      <c r="A401" s="256">
        <f t="shared" si="6"/>
        <v>388</v>
      </c>
      <c r="B401" s="140" t="s">
        <v>845</v>
      </c>
      <c r="C401" s="80" t="s">
        <v>370</v>
      </c>
      <c r="D401" s="80" t="s">
        <v>558</v>
      </c>
      <c r="E401" s="80" t="s">
        <v>881</v>
      </c>
      <c r="F401" s="80"/>
      <c r="G401" s="92">
        <f>G402</f>
        <v>238</v>
      </c>
    </row>
    <row r="402" spans="1:7" ht="36" x14ac:dyDescent="0.25">
      <c r="A402" s="256">
        <f t="shared" si="6"/>
        <v>389</v>
      </c>
      <c r="B402" s="140" t="s">
        <v>844</v>
      </c>
      <c r="C402" s="80" t="s">
        <v>370</v>
      </c>
      <c r="D402" s="80" t="s">
        <v>558</v>
      </c>
      <c r="E402" s="80" t="s">
        <v>882</v>
      </c>
      <c r="F402" s="80"/>
      <c r="G402" s="92">
        <f>G403</f>
        <v>238</v>
      </c>
    </row>
    <row r="403" spans="1:7" x14ac:dyDescent="0.25">
      <c r="A403" s="256">
        <f t="shared" si="6"/>
        <v>390</v>
      </c>
      <c r="B403" s="140" t="s">
        <v>652</v>
      </c>
      <c r="C403" s="80" t="s">
        <v>370</v>
      </c>
      <c r="D403" s="80" t="s">
        <v>558</v>
      </c>
      <c r="E403" s="80" t="s">
        <v>882</v>
      </c>
      <c r="F403" s="80" t="s">
        <v>653</v>
      </c>
      <c r="G403" s="92">
        <f>G404</f>
        <v>238</v>
      </c>
    </row>
    <row r="404" spans="1:7" x14ac:dyDescent="0.25">
      <c r="A404" s="256">
        <f t="shared" si="6"/>
        <v>391</v>
      </c>
      <c r="B404" s="140" t="s">
        <v>654</v>
      </c>
      <c r="C404" s="80" t="s">
        <v>370</v>
      </c>
      <c r="D404" s="80" t="s">
        <v>558</v>
      </c>
      <c r="E404" s="80" t="s">
        <v>882</v>
      </c>
      <c r="F404" s="80" t="s">
        <v>655</v>
      </c>
      <c r="G404" s="92">
        <f>300-62</f>
        <v>238</v>
      </c>
    </row>
    <row r="405" spans="1:7" x14ac:dyDescent="0.25">
      <c r="A405" s="256">
        <f t="shared" si="6"/>
        <v>392</v>
      </c>
      <c r="B405" s="140" t="s">
        <v>239</v>
      </c>
      <c r="C405" s="80" t="s">
        <v>370</v>
      </c>
      <c r="D405" s="80" t="s">
        <v>558</v>
      </c>
      <c r="E405" s="80" t="s">
        <v>883</v>
      </c>
      <c r="F405" s="80"/>
      <c r="G405" s="92">
        <f>G406</f>
        <v>10</v>
      </c>
    </row>
    <row r="406" spans="1:7" ht="36" x14ac:dyDescent="0.25">
      <c r="A406" s="256">
        <f t="shared" si="6"/>
        <v>393</v>
      </c>
      <c r="B406" s="140" t="s">
        <v>240</v>
      </c>
      <c r="C406" s="80" t="s">
        <v>370</v>
      </c>
      <c r="D406" s="80" t="s">
        <v>558</v>
      </c>
      <c r="E406" s="80" t="s">
        <v>399</v>
      </c>
      <c r="F406" s="80"/>
      <c r="G406" s="81">
        <f>G407</f>
        <v>10</v>
      </c>
    </row>
    <row r="407" spans="1:7" x14ac:dyDescent="0.25">
      <c r="A407" s="256">
        <f t="shared" si="6"/>
        <v>394</v>
      </c>
      <c r="B407" s="140" t="s">
        <v>652</v>
      </c>
      <c r="C407" s="80" t="s">
        <v>370</v>
      </c>
      <c r="D407" s="80" t="s">
        <v>558</v>
      </c>
      <c r="E407" s="80" t="s">
        <v>399</v>
      </c>
      <c r="F407" s="80" t="s">
        <v>653</v>
      </c>
      <c r="G407" s="81">
        <f>G408</f>
        <v>10</v>
      </c>
    </row>
    <row r="408" spans="1:7" x14ac:dyDescent="0.25">
      <c r="A408" s="256">
        <f t="shared" si="6"/>
        <v>395</v>
      </c>
      <c r="B408" s="140" t="s">
        <v>654</v>
      </c>
      <c r="C408" s="80" t="s">
        <v>370</v>
      </c>
      <c r="D408" s="80" t="s">
        <v>558</v>
      </c>
      <c r="E408" s="80" t="s">
        <v>399</v>
      </c>
      <c r="F408" s="80" t="s">
        <v>655</v>
      </c>
      <c r="G408" s="81">
        <v>10</v>
      </c>
    </row>
    <row r="409" spans="1:7" ht="24" x14ac:dyDescent="0.25">
      <c r="A409" s="256">
        <f t="shared" si="6"/>
        <v>396</v>
      </c>
      <c r="B409" s="140" t="s">
        <v>241</v>
      </c>
      <c r="C409" s="80" t="s">
        <v>370</v>
      </c>
      <c r="D409" s="80" t="s">
        <v>558</v>
      </c>
      <c r="E409" s="80" t="s">
        <v>397</v>
      </c>
      <c r="F409" s="80"/>
      <c r="G409" s="92">
        <f>G410</f>
        <v>51</v>
      </c>
    </row>
    <row r="410" spans="1:7" ht="50.25" customHeight="1" x14ac:dyDescent="0.25">
      <c r="A410" s="256">
        <f t="shared" si="6"/>
        <v>397</v>
      </c>
      <c r="B410" s="140" t="s">
        <v>242</v>
      </c>
      <c r="C410" s="80" t="s">
        <v>370</v>
      </c>
      <c r="D410" s="80" t="s">
        <v>558</v>
      </c>
      <c r="E410" s="80" t="s">
        <v>398</v>
      </c>
      <c r="F410" s="80"/>
      <c r="G410" s="81">
        <f>G411</f>
        <v>51</v>
      </c>
    </row>
    <row r="411" spans="1:7" x14ac:dyDescent="0.25">
      <c r="A411" s="256">
        <f t="shared" si="6"/>
        <v>398</v>
      </c>
      <c r="B411" s="140" t="s">
        <v>652</v>
      </c>
      <c r="C411" s="80" t="s">
        <v>370</v>
      </c>
      <c r="D411" s="80" t="s">
        <v>558</v>
      </c>
      <c r="E411" s="80" t="s">
        <v>398</v>
      </c>
      <c r="F411" s="80" t="s">
        <v>653</v>
      </c>
      <c r="G411" s="81">
        <f>G412</f>
        <v>51</v>
      </c>
    </row>
    <row r="412" spans="1:7" x14ac:dyDescent="0.25">
      <c r="A412" s="256">
        <f t="shared" si="6"/>
        <v>399</v>
      </c>
      <c r="B412" s="140" t="s">
        <v>654</v>
      </c>
      <c r="C412" s="80" t="s">
        <v>370</v>
      </c>
      <c r="D412" s="80" t="s">
        <v>558</v>
      </c>
      <c r="E412" s="80" t="s">
        <v>398</v>
      </c>
      <c r="F412" s="80" t="s">
        <v>655</v>
      </c>
      <c r="G412" s="81">
        <v>51</v>
      </c>
    </row>
    <row r="413" spans="1:7" x14ac:dyDescent="0.25">
      <c r="A413" s="256">
        <f t="shared" si="6"/>
        <v>400</v>
      </c>
      <c r="B413" s="140" t="s">
        <v>559</v>
      </c>
      <c r="C413" s="80" t="s">
        <v>370</v>
      </c>
      <c r="D413" s="80" t="s">
        <v>560</v>
      </c>
      <c r="E413" s="80"/>
      <c r="F413" s="80"/>
      <c r="G413" s="92">
        <f>G414</f>
        <v>24075.200000000001</v>
      </c>
    </row>
    <row r="414" spans="1:7" ht="24" x14ac:dyDescent="0.25">
      <c r="A414" s="256">
        <f t="shared" si="6"/>
        <v>401</v>
      </c>
      <c r="B414" s="213" t="s">
        <v>493</v>
      </c>
      <c r="C414" s="80" t="s">
        <v>370</v>
      </c>
      <c r="D414" s="80" t="s">
        <v>560</v>
      </c>
      <c r="E414" s="212" t="s">
        <v>600</v>
      </c>
      <c r="F414" s="80"/>
      <c r="G414" s="92">
        <f>G415</f>
        <v>24075.200000000001</v>
      </c>
    </row>
    <row r="415" spans="1:7" x14ac:dyDescent="0.25">
      <c r="A415" s="256">
        <f t="shared" si="6"/>
        <v>402</v>
      </c>
      <c r="B415" s="140" t="s">
        <v>845</v>
      </c>
      <c r="C415" s="80" t="s">
        <v>370</v>
      </c>
      <c r="D415" s="80" t="s">
        <v>560</v>
      </c>
      <c r="E415" s="80" t="s">
        <v>881</v>
      </c>
      <c r="F415" s="80"/>
      <c r="G415" s="92">
        <f>G423+G428+G420+G416</f>
        <v>24075.200000000001</v>
      </c>
    </row>
    <row r="416" spans="1:7" ht="48" x14ac:dyDescent="0.25">
      <c r="A416" s="256">
        <f t="shared" si="6"/>
        <v>403</v>
      </c>
      <c r="B416" s="140" t="s">
        <v>724</v>
      </c>
      <c r="C416" s="80" t="s">
        <v>370</v>
      </c>
      <c r="D416" s="80" t="s">
        <v>560</v>
      </c>
      <c r="E416" s="80" t="s">
        <v>723</v>
      </c>
      <c r="F416" s="80" t="s">
        <v>649</v>
      </c>
      <c r="G416" s="228">
        <f>G417</f>
        <v>428</v>
      </c>
    </row>
    <row r="417" spans="1:9" ht="36" x14ac:dyDescent="0.25">
      <c r="A417" s="256">
        <f t="shared" si="6"/>
        <v>404</v>
      </c>
      <c r="B417" s="140" t="s">
        <v>651</v>
      </c>
      <c r="C417" s="80" t="s">
        <v>370</v>
      </c>
      <c r="D417" s="80" t="s">
        <v>560</v>
      </c>
      <c r="E417" s="80" t="s">
        <v>723</v>
      </c>
      <c r="F417" s="80" t="s">
        <v>681</v>
      </c>
      <c r="G417" s="228">
        <f>G418+G419</f>
        <v>428</v>
      </c>
    </row>
    <row r="418" spans="1:9" x14ac:dyDescent="0.25">
      <c r="A418" s="256">
        <f t="shared" si="6"/>
        <v>405</v>
      </c>
      <c r="B418" s="140" t="s">
        <v>674</v>
      </c>
      <c r="C418" s="80" t="s">
        <v>370</v>
      </c>
      <c r="D418" s="80" t="s">
        <v>560</v>
      </c>
      <c r="E418" s="80" t="s">
        <v>723</v>
      </c>
      <c r="F418" s="80" t="s">
        <v>860</v>
      </c>
      <c r="G418" s="228">
        <v>208.7</v>
      </c>
    </row>
    <row r="419" spans="1:9" x14ac:dyDescent="0.25">
      <c r="A419" s="256">
        <f t="shared" si="6"/>
        <v>406</v>
      </c>
      <c r="B419" s="140" t="s">
        <v>673</v>
      </c>
      <c r="C419" s="80" t="s">
        <v>370</v>
      </c>
      <c r="D419" s="80" t="s">
        <v>560</v>
      </c>
      <c r="E419" s="80" t="s">
        <v>723</v>
      </c>
      <c r="F419" s="80" t="s">
        <v>303</v>
      </c>
      <c r="G419" s="92">
        <v>219.3</v>
      </c>
    </row>
    <row r="420" spans="1:9" ht="40.5" customHeight="1" x14ac:dyDescent="0.25">
      <c r="A420" s="256">
        <f t="shared" si="6"/>
        <v>407</v>
      </c>
      <c r="B420" s="140" t="s">
        <v>608</v>
      </c>
      <c r="C420" s="80" t="s">
        <v>370</v>
      </c>
      <c r="D420" s="80" t="s">
        <v>560</v>
      </c>
      <c r="E420" s="80" t="s">
        <v>635</v>
      </c>
      <c r="F420" s="80"/>
      <c r="G420" s="92">
        <f>G421</f>
        <v>919</v>
      </c>
      <c r="H420" s="48"/>
      <c r="I420" s="48"/>
    </row>
    <row r="421" spans="1:9" ht="27" customHeight="1" x14ac:dyDescent="0.25">
      <c r="A421" s="256">
        <f t="shared" si="6"/>
        <v>408</v>
      </c>
      <c r="B421" s="140" t="s">
        <v>651</v>
      </c>
      <c r="C421" s="80" t="s">
        <v>370</v>
      </c>
      <c r="D421" s="80" t="s">
        <v>560</v>
      </c>
      <c r="E421" s="80" t="s">
        <v>635</v>
      </c>
      <c r="F421" s="214" t="s">
        <v>681</v>
      </c>
      <c r="G421" s="112">
        <f>G422</f>
        <v>919</v>
      </c>
      <c r="H421" s="48"/>
      <c r="I421" s="48"/>
    </row>
    <row r="422" spans="1:9" x14ac:dyDescent="0.25">
      <c r="A422" s="256">
        <f t="shared" si="6"/>
        <v>409</v>
      </c>
      <c r="B422" s="140" t="s">
        <v>674</v>
      </c>
      <c r="C422" s="80" t="s">
        <v>370</v>
      </c>
      <c r="D422" s="80" t="s">
        <v>560</v>
      </c>
      <c r="E422" s="80" t="s">
        <v>635</v>
      </c>
      <c r="F422" s="80" t="s">
        <v>860</v>
      </c>
      <c r="G422" s="92">
        <v>919</v>
      </c>
      <c r="H422" s="48"/>
      <c r="I422" s="48"/>
    </row>
    <row r="423" spans="1:9" ht="36" x14ac:dyDescent="0.25">
      <c r="A423" s="256">
        <f t="shared" si="6"/>
        <v>410</v>
      </c>
      <c r="B423" s="140" t="s">
        <v>609</v>
      </c>
      <c r="C423" s="80" t="s">
        <v>370</v>
      </c>
      <c r="D423" s="80" t="s">
        <v>560</v>
      </c>
      <c r="E423" s="80" t="s">
        <v>884</v>
      </c>
      <c r="F423" s="80"/>
      <c r="G423" s="81">
        <f>G424+G426</f>
        <v>2272.6999999999998</v>
      </c>
    </row>
    <row r="424" spans="1:9" ht="36" x14ac:dyDescent="0.25">
      <c r="A424" s="256">
        <f t="shared" si="6"/>
        <v>411</v>
      </c>
      <c r="B424" s="140" t="s">
        <v>651</v>
      </c>
      <c r="C424" s="80" t="s">
        <v>370</v>
      </c>
      <c r="D424" s="80" t="s">
        <v>560</v>
      </c>
      <c r="E424" s="80" t="s">
        <v>884</v>
      </c>
      <c r="F424" s="80" t="s">
        <v>681</v>
      </c>
      <c r="G424" s="81">
        <f>G425</f>
        <v>2094.6999999999998</v>
      </c>
    </row>
    <row r="425" spans="1:9" x14ac:dyDescent="0.25">
      <c r="A425" s="256">
        <f t="shared" si="6"/>
        <v>412</v>
      </c>
      <c r="B425" s="140" t="s">
        <v>673</v>
      </c>
      <c r="C425" s="80" t="s">
        <v>370</v>
      </c>
      <c r="D425" s="80" t="s">
        <v>560</v>
      </c>
      <c r="E425" s="80" t="s">
        <v>884</v>
      </c>
      <c r="F425" s="80" t="s">
        <v>303</v>
      </c>
      <c r="G425" s="81">
        <f>1108.7+986</f>
        <v>2094.6999999999998</v>
      </c>
    </row>
    <row r="426" spans="1:9" x14ac:dyDescent="0.25">
      <c r="A426" s="256">
        <f t="shared" si="6"/>
        <v>413</v>
      </c>
      <c r="B426" s="137" t="s">
        <v>296</v>
      </c>
      <c r="C426" s="80" t="s">
        <v>370</v>
      </c>
      <c r="D426" s="80" t="s">
        <v>560</v>
      </c>
      <c r="E426" s="80" t="s">
        <v>884</v>
      </c>
      <c r="F426" s="80" t="s">
        <v>863</v>
      </c>
      <c r="G426" s="81">
        <f>G427</f>
        <v>178</v>
      </c>
    </row>
    <row r="427" spans="1:9" x14ac:dyDescent="0.25">
      <c r="A427" s="256">
        <f t="shared" si="6"/>
        <v>414</v>
      </c>
      <c r="B427" s="137" t="s">
        <v>864</v>
      </c>
      <c r="C427" s="80" t="s">
        <v>370</v>
      </c>
      <c r="D427" s="80" t="s">
        <v>560</v>
      </c>
      <c r="E427" s="80" t="s">
        <v>884</v>
      </c>
      <c r="F427" s="80" t="s">
        <v>682</v>
      </c>
      <c r="G427" s="81">
        <f>27.2+150.8</f>
        <v>178</v>
      </c>
    </row>
    <row r="428" spans="1:9" ht="36" x14ac:dyDescent="0.25">
      <c r="A428" s="256">
        <f t="shared" si="6"/>
        <v>415</v>
      </c>
      <c r="B428" s="137" t="s">
        <v>161</v>
      </c>
      <c r="C428" s="80" t="s">
        <v>370</v>
      </c>
      <c r="D428" s="80" t="s">
        <v>560</v>
      </c>
      <c r="E428" s="80" t="s">
        <v>885</v>
      </c>
      <c r="F428" s="80"/>
      <c r="G428" s="81">
        <f>G429+G431+G433</f>
        <v>20455.5</v>
      </c>
    </row>
    <row r="429" spans="1:9" ht="36" x14ac:dyDescent="0.25">
      <c r="A429" s="256">
        <f t="shared" si="6"/>
        <v>416</v>
      </c>
      <c r="B429" s="137" t="s">
        <v>651</v>
      </c>
      <c r="C429" s="80" t="s">
        <v>370</v>
      </c>
      <c r="D429" s="80" t="s">
        <v>560</v>
      </c>
      <c r="E429" s="80" t="s">
        <v>885</v>
      </c>
      <c r="F429" s="80" t="s">
        <v>681</v>
      </c>
      <c r="G429" s="81">
        <f>G430</f>
        <v>19560.7</v>
      </c>
    </row>
    <row r="430" spans="1:9" x14ac:dyDescent="0.25">
      <c r="A430" s="256">
        <f t="shared" si="6"/>
        <v>417</v>
      </c>
      <c r="B430" s="137" t="s">
        <v>674</v>
      </c>
      <c r="C430" s="80" t="s">
        <v>370</v>
      </c>
      <c r="D430" s="80" t="s">
        <v>560</v>
      </c>
      <c r="E430" s="80" t="s">
        <v>885</v>
      </c>
      <c r="F430" s="80" t="s">
        <v>860</v>
      </c>
      <c r="G430" s="81">
        <f>20085.5-1124.8+600</f>
        <v>19560.7</v>
      </c>
    </row>
    <row r="431" spans="1:9" s="49" customFormat="1" x14ac:dyDescent="0.25">
      <c r="A431" s="256">
        <f t="shared" si="6"/>
        <v>418</v>
      </c>
      <c r="B431" s="137" t="s">
        <v>296</v>
      </c>
      <c r="C431" s="80" t="s">
        <v>370</v>
      </c>
      <c r="D431" s="80" t="s">
        <v>560</v>
      </c>
      <c r="E431" s="80" t="s">
        <v>885</v>
      </c>
      <c r="F431" s="80" t="s">
        <v>863</v>
      </c>
      <c r="G431" s="81">
        <f>G432</f>
        <v>764.8</v>
      </c>
      <c r="H431" s="124"/>
      <c r="I431" s="47"/>
    </row>
    <row r="432" spans="1:9" x14ac:dyDescent="0.25">
      <c r="A432" s="256">
        <f t="shared" si="6"/>
        <v>419</v>
      </c>
      <c r="B432" s="137" t="s">
        <v>864</v>
      </c>
      <c r="C432" s="80" t="s">
        <v>370</v>
      </c>
      <c r="D432" s="80" t="s">
        <v>560</v>
      </c>
      <c r="E432" s="80" t="s">
        <v>885</v>
      </c>
      <c r="F432" s="80" t="s">
        <v>682</v>
      </c>
      <c r="G432" s="81">
        <f>906.8-142</f>
        <v>764.8</v>
      </c>
      <c r="I432" s="160"/>
    </row>
    <row r="433" spans="1:11" x14ac:dyDescent="0.25">
      <c r="A433" s="256">
        <f t="shared" si="6"/>
        <v>420</v>
      </c>
      <c r="B433" s="230" t="s">
        <v>591</v>
      </c>
      <c r="C433" s="80" t="s">
        <v>370</v>
      </c>
      <c r="D433" s="80" t="s">
        <v>560</v>
      </c>
      <c r="E433" s="80" t="s">
        <v>885</v>
      </c>
      <c r="F433" s="71" t="s">
        <v>592</v>
      </c>
      <c r="G433" s="81">
        <f>G434</f>
        <v>130</v>
      </c>
      <c r="H433" s="178"/>
    </row>
    <row r="434" spans="1:11" x14ac:dyDescent="0.25">
      <c r="A434" s="256">
        <f t="shared" si="6"/>
        <v>421</v>
      </c>
      <c r="B434" s="137" t="s">
        <v>87</v>
      </c>
      <c r="C434" s="80" t="s">
        <v>370</v>
      </c>
      <c r="D434" s="80" t="s">
        <v>560</v>
      </c>
      <c r="E434" s="80" t="s">
        <v>885</v>
      </c>
      <c r="F434" s="71" t="s">
        <v>88</v>
      </c>
      <c r="G434" s="81">
        <v>130</v>
      </c>
    </row>
    <row r="435" spans="1:11" x14ac:dyDescent="0.25">
      <c r="A435" s="256">
        <f t="shared" si="6"/>
        <v>422</v>
      </c>
      <c r="B435" s="148" t="s">
        <v>479</v>
      </c>
      <c r="C435" s="226" t="s">
        <v>807</v>
      </c>
      <c r="D435" s="226"/>
      <c r="E435" s="226"/>
      <c r="F435" s="226"/>
      <c r="G435" s="227">
        <f>G436+G578</f>
        <v>450978.3</v>
      </c>
      <c r="I435" s="124"/>
      <c r="J435" s="124"/>
      <c r="K435" s="50"/>
    </row>
    <row r="436" spans="1:11" s="56" customFormat="1" x14ac:dyDescent="0.25">
      <c r="A436" s="256">
        <f t="shared" si="6"/>
        <v>423</v>
      </c>
      <c r="B436" s="140" t="s">
        <v>546</v>
      </c>
      <c r="C436" s="80" t="s">
        <v>807</v>
      </c>
      <c r="D436" s="80" t="s">
        <v>547</v>
      </c>
      <c r="E436" s="80"/>
      <c r="F436" s="80"/>
      <c r="G436" s="92">
        <f>G437+G461+G504+G524+G540</f>
        <v>431699.7</v>
      </c>
      <c r="H436" s="126"/>
      <c r="I436" s="55"/>
    </row>
    <row r="437" spans="1:11" x14ac:dyDescent="0.25">
      <c r="A437" s="256">
        <f t="shared" si="6"/>
        <v>424</v>
      </c>
      <c r="B437" s="140" t="s">
        <v>548</v>
      </c>
      <c r="C437" s="80" t="s">
        <v>807</v>
      </c>
      <c r="D437" s="80" t="s">
        <v>549</v>
      </c>
      <c r="E437" s="80"/>
      <c r="F437" s="80"/>
      <c r="G437" s="92">
        <f>G438</f>
        <v>80379.3</v>
      </c>
    </row>
    <row r="438" spans="1:11" ht="24" x14ac:dyDescent="0.25">
      <c r="A438" s="256">
        <f t="shared" si="6"/>
        <v>425</v>
      </c>
      <c r="B438" s="230" t="s">
        <v>658</v>
      </c>
      <c r="C438" s="80" t="s">
        <v>807</v>
      </c>
      <c r="D438" s="80" t="s">
        <v>549</v>
      </c>
      <c r="E438" s="211" t="s">
        <v>886</v>
      </c>
      <c r="F438" s="231"/>
      <c r="G438" s="81">
        <f>G439</f>
        <v>80379.3</v>
      </c>
    </row>
    <row r="439" spans="1:11" ht="16.5" customHeight="1" x14ac:dyDescent="0.25">
      <c r="A439" s="256">
        <f t="shared" si="6"/>
        <v>426</v>
      </c>
      <c r="B439" s="140" t="s">
        <v>445</v>
      </c>
      <c r="C439" s="80" t="s">
        <v>807</v>
      </c>
      <c r="D439" s="80" t="s">
        <v>549</v>
      </c>
      <c r="E439" s="211" t="s">
        <v>887</v>
      </c>
      <c r="F439" s="80"/>
      <c r="G439" s="92">
        <f>G440+G443+G446+G451+G456</f>
        <v>80379.3</v>
      </c>
    </row>
    <row r="440" spans="1:11" ht="39.75" customHeight="1" x14ac:dyDescent="0.25">
      <c r="A440" s="256">
        <f t="shared" si="6"/>
        <v>427</v>
      </c>
      <c r="B440" s="137" t="s">
        <v>372</v>
      </c>
      <c r="C440" s="80" t="s">
        <v>807</v>
      </c>
      <c r="D440" s="80" t="s">
        <v>549</v>
      </c>
      <c r="E440" s="80" t="s">
        <v>74</v>
      </c>
      <c r="F440" s="80"/>
      <c r="G440" s="92">
        <f>G441</f>
        <v>1500</v>
      </c>
    </row>
    <row r="441" spans="1:11" x14ac:dyDescent="0.25">
      <c r="A441" s="256">
        <f t="shared" si="6"/>
        <v>428</v>
      </c>
      <c r="B441" s="137" t="s">
        <v>296</v>
      </c>
      <c r="C441" s="80" t="s">
        <v>807</v>
      </c>
      <c r="D441" s="80" t="s">
        <v>549</v>
      </c>
      <c r="E441" s="80" t="s">
        <v>74</v>
      </c>
      <c r="F441" s="80" t="s">
        <v>863</v>
      </c>
      <c r="G441" s="92">
        <f>G442</f>
        <v>1500</v>
      </c>
    </row>
    <row r="442" spans="1:11" x14ac:dyDescent="0.25">
      <c r="A442" s="256">
        <f t="shared" si="6"/>
        <v>429</v>
      </c>
      <c r="B442" s="137" t="s">
        <v>864</v>
      </c>
      <c r="C442" s="80" t="s">
        <v>807</v>
      </c>
      <c r="D442" s="80" t="s">
        <v>549</v>
      </c>
      <c r="E442" s="80" t="s">
        <v>74</v>
      </c>
      <c r="F442" s="80" t="s">
        <v>682</v>
      </c>
      <c r="G442" s="92">
        <f>2600-1100</f>
        <v>1500</v>
      </c>
    </row>
    <row r="443" spans="1:11" ht="48" x14ac:dyDescent="0.25">
      <c r="A443" s="256">
        <f t="shared" si="6"/>
        <v>430</v>
      </c>
      <c r="B443" s="140" t="s">
        <v>636</v>
      </c>
      <c r="C443" s="80" t="s">
        <v>807</v>
      </c>
      <c r="D443" s="80" t="s">
        <v>549</v>
      </c>
      <c r="E443" s="80" t="s">
        <v>637</v>
      </c>
      <c r="F443" s="80"/>
      <c r="G443" s="92">
        <f>G444</f>
        <v>961.5</v>
      </c>
      <c r="H443" s="48"/>
      <c r="I443" s="48"/>
    </row>
    <row r="444" spans="1:11" ht="27" customHeight="1" x14ac:dyDescent="0.25">
      <c r="A444" s="256">
        <f t="shared" si="6"/>
        <v>431</v>
      </c>
      <c r="B444" s="140" t="s">
        <v>651</v>
      </c>
      <c r="C444" s="80" t="s">
        <v>807</v>
      </c>
      <c r="D444" s="80" t="s">
        <v>549</v>
      </c>
      <c r="E444" s="80" t="s">
        <v>637</v>
      </c>
      <c r="F444" s="214" t="s">
        <v>681</v>
      </c>
      <c r="G444" s="112">
        <f>G445</f>
        <v>961.5</v>
      </c>
      <c r="H444" s="48"/>
      <c r="I444" s="48"/>
    </row>
    <row r="445" spans="1:11" x14ac:dyDescent="0.25">
      <c r="A445" s="256">
        <f t="shared" si="6"/>
        <v>432</v>
      </c>
      <c r="B445" s="140" t="s">
        <v>674</v>
      </c>
      <c r="C445" s="80" t="s">
        <v>807</v>
      </c>
      <c r="D445" s="80" t="s">
        <v>549</v>
      </c>
      <c r="E445" s="80" t="s">
        <v>637</v>
      </c>
      <c r="F445" s="80" t="s">
        <v>860</v>
      </c>
      <c r="G445" s="92">
        <v>961.5</v>
      </c>
      <c r="H445" s="48"/>
      <c r="I445" s="48"/>
    </row>
    <row r="446" spans="1:11" ht="96" x14ac:dyDescent="0.25">
      <c r="A446" s="256">
        <f t="shared" si="6"/>
        <v>433</v>
      </c>
      <c r="B446" s="140" t="s">
        <v>373</v>
      </c>
      <c r="C446" s="80" t="s">
        <v>807</v>
      </c>
      <c r="D446" s="80" t="s">
        <v>549</v>
      </c>
      <c r="E446" s="80" t="s">
        <v>71</v>
      </c>
      <c r="F446" s="80"/>
      <c r="G446" s="92">
        <f>G447+G449</f>
        <v>14939.5</v>
      </c>
    </row>
    <row r="447" spans="1:11" ht="28.5" customHeight="1" x14ac:dyDescent="0.25">
      <c r="A447" s="256">
        <f t="shared" si="6"/>
        <v>434</v>
      </c>
      <c r="B447" s="137" t="s">
        <v>651</v>
      </c>
      <c r="C447" s="80" t="s">
        <v>807</v>
      </c>
      <c r="D447" s="80" t="s">
        <v>549</v>
      </c>
      <c r="E447" s="80" t="s">
        <v>71</v>
      </c>
      <c r="F447" s="80" t="s">
        <v>681</v>
      </c>
      <c r="G447" s="92">
        <f>G448</f>
        <v>14540.3</v>
      </c>
    </row>
    <row r="448" spans="1:11" x14ac:dyDescent="0.25">
      <c r="A448" s="256">
        <f t="shared" si="6"/>
        <v>435</v>
      </c>
      <c r="B448" s="137" t="s">
        <v>674</v>
      </c>
      <c r="C448" s="80" t="s">
        <v>807</v>
      </c>
      <c r="D448" s="80" t="s">
        <v>549</v>
      </c>
      <c r="E448" s="80" t="s">
        <v>71</v>
      </c>
      <c r="F448" s="80" t="s">
        <v>860</v>
      </c>
      <c r="G448" s="92">
        <f>13231.6+1012.9+295.8</f>
        <v>14540.3</v>
      </c>
    </row>
    <row r="449" spans="1:7" x14ac:dyDescent="0.25">
      <c r="A449" s="256">
        <f t="shared" si="6"/>
        <v>436</v>
      </c>
      <c r="B449" s="137" t="s">
        <v>296</v>
      </c>
      <c r="C449" s="80" t="s">
        <v>807</v>
      </c>
      <c r="D449" s="80" t="s">
        <v>549</v>
      </c>
      <c r="E449" s="80" t="s">
        <v>71</v>
      </c>
      <c r="F449" s="80" t="s">
        <v>863</v>
      </c>
      <c r="G449" s="92">
        <f>G450</f>
        <v>399.2</v>
      </c>
    </row>
    <row r="450" spans="1:7" x14ac:dyDescent="0.25">
      <c r="A450" s="256">
        <f t="shared" si="6"/>
        <v>437</v>
      </c>
      <c r="B450" s="137" t="s">
        <v>864</v>
      </c>
      <c r="C450" s="80" t="s">
        <v>807</v>
      </c>
      <c r="D450" s="80" t="s">
        <v>549</v>
      </c>
      <c r="E450" s="80" t="s">
        <v>71</v>
      </c>
      <c r="F450" s="80" t="s">
        <v>682</v>
      </c>
      <c r="G450" s="92">
        <v>399.2</v>
      </c>
    </row>
    <row r="451" spans="1:7" ht="84.75" customHeight="1" x14ac:dyDescent="0.25">
      <c r="A451" s="256">
        <f t="shared" si="6"/>
        <v>438</v>
      </c>
      <c r="B451" s="140" t="s">
        <v>8</v>
      </c>
      <c r="C451" s="80" t="s">
        <v>807</v>
      </c>
      <c r="D451" s="80" t="s">
        <v>549</v>
      </c>
      <c r="E451" s="80" t="s">
        <v>72</v>
      </c>
      <c r="F451" s="80"/>
      <c r="G451" s="92">
        <f>G452+G454</f>
        <v>31417.800000000003</v>
      </c>
    </row>
    <row r="452" spans="1:7" ht="26.25" customHeight="1" x14ac:dyDescent="0.25">
      <c r="A452" s="256">
        <f t="shared" si="6"/>
        <v>439</v>
      </c>
      <c r="B452" s="137" t="s">
        <v>651</v>
      </c>
      <c r="C452" s="80" t="s">
        <v>807</v>
      </c>
      <c r="D452" s="80" t="s">
        <v>549</v>
      </c>
      <c r="E452" s="80" t="s">
        <v>72</v>
      </c>
      <c r="F452" s="80" t="s">
        <v>681</v>
      </c>
      <c r="G452" s="92">
        <f>G453</f>
        <v>30840.300000000003</v>
      </c>
    </row>
    <row r="453" spans="1:7" x14ac:dyDescent="0.25">
      <c r="A453" s="256">
        <f t="shared" si="6"/>
        <v>440</v>
      </c>
      <c r="B453" s="137" t="s">
        <v>674</v>
      </c>
      <c r="C453" s="80" t="s">
        <v>807</v>
      </c>
      <c r="D453" s="80" t="s">
        <v>549</v>
      </c>
      <c r="E453" s="80" t="s">
        <v>72</v>
      </c>
      <c r="F453" s="80" t="s">
        <v>860</v>
      </c>
      <c r="G453" s="92">
        <f>25764.2+4125.6+950.5</f>
        <v>30840.300000000003</v>
      </c>
    </row>
    <row r="454" spans="1:7" x14ac:dyDescent="0.25">
      <c r="A454" s="256">
        <f t="shared" si="6"/>
        <v>441</v>
      </c>
      <c r="B454" s="137" t="s">
        <v>296</v>
      </c>
      <c r="C454" s="80" t="s">
        <v>807</v>
      </c>
      <c r="D454" s="80" t="s">
        <v>549</v>
      </c>
      <c r="E454" s="80" t="s">
        <v>72</v>
      </c>
      <c r="F454" s="80" t="s">
        <v>863</v>
      </c>
      <c r="G454" s="92">
        <f>G455</f>
        <v>577.5</v>
      </c>
    </row>
    <row r="455" spans="1:7" x14ac:dyDescent="0.25">
      <c r="A455" s="256">
        <f t="shared" si="6"/>
        <v>442</v>
      </c>
      <c r="B455" s="137" t="s">
        <v>864</v>
      </c>
      <c r="C455" s="80" t="s">
        <v>807</v>
      </c>
      <c r="D455" s="80" t="s">
        <v>549</v>
      </c>
      <c r="E455" s="80" t="s">
        <v>72</v>
      </c>
      <c r="F455" s="80" t="s">
        <v>682</v>
      </c>
      <c r="G455" s="92">
        <v>577.5</v>
      </c>
    </row>
    <row r="456" spans="1:7" ht="36" x14ac:dyDescent="0.25">
      <c r="A456" s="256">
        <f t="shared" si="6"/>
        <v>443</v>
      </c>
      <c r="B456" s="137" t="s">
        <v>9</v>
      </c>
      <c r="C456" s="80" t="s">
        <v>807</v>
      </c>
      <c r="D456" s="80" t="s">
        <v>549</v>
      </c>
      <c r="E456" s="80" t="s">
        <v>73</v>
      </c>
      <c r="F456" s="80"/>
      <c r="G456" s="92">
        <f>G457+G459</f>
        <v>31560.5</v>
      </c>
    </row>
    <row r="457" spans="1:7" ht="36" x14ac:dyDescent="0.25">
      <c r="A457" s="256">
        <f t="shared" si="6"/>
        <v>444</v>
      </c>
      <c r="B457" s="137" t="s">
        <v>651</v>
      </c>
      <c r="C457" s="80" t="s">
        <v>807</v>
      </c>
      <c r="D457" s="80" t="s">
        <v>549</v>
      </c>
      <c r="E457" s="80" t="s">
        <v>73</v>
      </c>
      <c r="F457" s="80" t="s">
        <v>681</v>
      </c>
      <c r="G457" s="92">
        <f>G458</f>
        <v>18363.8</v>
      </c>
    </row>
    <row r="458" spans="1:7" x14ac:dyDescent="0.25">
      <c r="A458" s="256">
        <f t="shared" si="6"/>
        <v>445</v>
      </c>
      <c r="B458" s="137" t="s">
        <v>674</v>
      </c>
      <c r="C458" s="80" t="s">
        <v>807</v>
      </c>
      <c r="D458" s="80" t="s">
        <v>549</v>
      </c>
      <c r="E458" s="80" t="s">
        <v>73</v>
      </c>
      <c r="F458" s="80" t="s">
        <v>860</v>
      </c>
      <c r="G458" s="92">
        <v>18363.8</v>
      </c>
    </row>
    <row r="459" spans="1:7" x14ac:dyDescent="0.25">
      <c r="A459" s="256">
        <f t="shared" si="6"/>
        <v>446</v>
      </c>
      <c r="B459" s="137" t="s">
        <v>296</v>
      </c>
      <c r="C459" s="80" t="s">
        <v>807</v>
      </c>
      <c r="D459" s="80" t="s">
        <v>549</v>
      </c>
      <c r="E459" s="80" t="s">
        <v>73</v>
      </c>
      <c r="F459" s="80" t="s">
        <v>863</v>
      </c>
      <c r="G459" s="92">
        <f>G460</f>
        <v>13196.699999999999</v>
      </c>
    </row>
    <row r="460" spans="1:7" x14ac:dyDescent="0.25">
      <c r="A460" s="256">
        <f t="shared" si="6"/>
        <v>447</v>
      </c>
      <c r="B460" s="137" t="s">
        <v>864</v>
      </c>
      <c r="C460" s="80" t="s">
        <v>807</v>
      </c>
      <c r="D460" s="80" t="s">
        <v>549</v>
      </c>
      <c r="E460" s="80" t="s">
        <v>73</v>
      </c>
      <c r="F460" s="80" t="s">
        <v>682</v>
      </c>
      <c r="G460" s="92">
        <f>13137.9+58.8</f>
        <v>13196.699999999999</v>
      </c>
    </row>
    <row r="461" spans="1:7" x14ac:dyDescent="0.25">
      <c r="A461" s="256">
        <f t="shared" si="6"/>
        <v>448</v>
      </c>
      <c r="B461" s="140" t="s">
        <v>550</v>
      </c>
      <c r="C461" s="80" t="s">
        <v>807</v>
      </c>
      <c r="D461" s="80" t="s">
        <v>551</v>
      </c>
      <c r="E461" s="211"/>
      <c r="F461" s="236"/>
      <c r="G461" s="81">
        <f>G462+G499</f>
        <v>312561.3</v>
      </c>
    </row>
    <row r="462" spans="1:7" ht="24" x14ac:dyDescent="0.25">
      <c r="A462" s="256">
        <f t="shared" si="6"/>
        <v>449</v>
      </c>
      <c r="B462" s="230" t="s">
        <v>658</v>
      </c>
      <c r="C462" s="80" t="s">
        <v>807</v>
      </c>
      <c r="D462" s="80" t="s">
        <v>551</v>
      </c>
      <c r="E462" s="211" t="s">
        <v>886</v>
      </c>
      <c r="F462" s="236"/>
      <c r="G462" s="81">
        <f>G463</f>
        <v>312461.3</v>
      </c>
    </row>
    <row r="463" spans="1:7" ht="20.25" customHeight="1" x14ac:dyDescent="0.25">
      <c r="A463" s="256">
        <f t="shared" si="6"/>
        <v>450</v>
      </c>
      <c r="B463" s="140" t="s">
        <v>445</v>
      </c>
      <c r="C463" s="80" t="s">
        <v>807</v>
      </c>
      <c r="D463" s="80" t="s">
        <v>551</v>
      </c>
      <c r="E463" s="211" t="s">
        <v>887</v>
      </c>
      <c r="F463" s="236"/>
      <c r="G463" s="81">
        <f>G464+G467+G473+G478+G481+G488+G470+G496+G493</f>
        <v>312461.3</v>
      </c>
    </row>
    <row r="464" spans="1:7" ht="50.25" customHeight="1" x14ac:dyDescent="0.25">
      <c r="A464" s="256">
        <f t="shared" ref="A464:A527" si="7">A463+1</f>
        <v>451</v>
      </c>
      <c r="B464" s="137" t="s">
        <v>170</v>
      </c>
      <c r="C464" s="80" t="s">
        <v>807</v>
      </c>
      <c r="D464" s="80" t="s">
        <v>551</v>
      </c>
      <c r="E464" s="80" t="s">
        <v>365</v>
      </c>
      <c r="F464" s="80"/>
      <c r="G464" s="92">
        <f>G465</f>
        <v>785.59999999999991</v>
      </c>
    </row>
    <row r="465" spans="1:9" x14ac:dyDescent="0.25">
      <c r="A465" s="256">
        <f t="shared" si="7"/>
        <v>452</v>
      </c>
      <c r="B465" s="137" t="s">
        <v>296</v>
      </c>
      <c r="C465" s="80" t="s">
        <v>807</v>
      </c>
      <c r="D465" s="80" t="s">
        <v>551</v>
      </c>
      <c r="E465" s="80" t="s">
        <v>365</v>
      </c>
      <c r="F465" s="80" t="s">
        <v>863</v>
      </c>
      <c r="G465" s="92">
        <f>G466</f>
        <v>785.59999999999991</v>
      </c>
    </row>
    <row r="466" spans="1:9" x14ac:dyDescent="0.25">
      <c r="A466" s="256">
        <f t="shared" si="7"/>
        <v>453</v>
      </c>
      <c r="B466" s="137" t="s">
        <v>864</v>
      </c>
      <c r="C466" s="80" t="s">
        <v>807</v>
      </c>
      <c r="D466" s="80" t="s">
        <v>551</v>
      </c>
      <c r="E466" s="80" t="s">
        <v>365</v>
      </c>
      <c r="F466" s="80" t="s">
        <v>682</v>
      </c>
      <c r="G466" s="92">
        <f>1185.6-400</f>
        <v>785.59999999999991</v>
      </c>
    </row>
    <row r="467" spans="1:9" ht="48" x14ac:dyDescent="0.25">
      <c r="A467" s="256">
        <f t="shared" si="7"/>
        <v>454</v>
      </c>
      <c r="B467" s="140" t="s">
        <v>636</v>
      </c>
      <c r="C467" s="80" t="s">
        <v>807</v>
      </c>
      <c r="D467" s="80" t="s">
        <v>551</v>
      </c>
      <c r="E467" s="80" t="s">
        <v>637</v>
      </c>
      <c r="F467" s="80"/>
      <c r="G467" s="92">
        <f>G468</f>
        <v>2982.4</v>
      </c>
      <c r="H467" s="48"/>
      <c r="I467" s="48"/>
    </row>
    <row r="468" spans="1:9" ht="36" x14ac:dyDescent="0.25">
      <c r="A468" s="256">
        <f t="shared" si="7"/>
        <v>455</v>
      </c>
      <c r="B468" s="140" t="s">
        <v>651</v>
      </c>
      <c r="C468" s="80" t="s">
        <v>807</v>
      </c>
      <c r="D468" s="80" t="s">
        <v>551</v>
      </c>
      <c r="E468" s="80" t="s">
        <v>637</v>
      </c>
      <c r="F468" s="214" t="s">
        <v>681</v>
      </c>
      <c r="G468" s="112">
        <f>G469</f>
        <v>2982.4</v>
      </c>
      <c r="H468" s="48"/>
      <c r="I468" s="48"/>
    </row>
    <row r="469" spans="1:9" x14ac:dyDescent="0.25">
      <c r="A469" s="256">
        <f t="shared" si="7"/>
        <v>456</v>
      </c>
      <c r="B469" s="140" t="s">
        <v>674</v>
      </c>
      <c r="C469" s="80" t="s">
        <v>807</v>
      </c>
      <c r="D469" s="80" t="s">
        <v>551</v>
      </c>
      <c r="E469" s="80" t="s">
        <v>637</v>
      </c>
      <c r="F469" s="80" t="s">
        <v>860</v>
      </c>
      <c r="G469" s="92">
        <v>2982.4</v>
      </c>
      <c r="H469" s="48"/>
      <c r="I469" s="48"/>
    </row>
    <row r="470" spans="1:9" ht="48" x14ac:dyDescent="0.25">
      <c r="A470" s="256">
        <f t="shared" si="7"/>
        <v>457</v>
      </c>
      <c r="B470" s="140" t="s">
        <v>726</v>
      </c>
      <c r="C470" s="80" t="s">
        <v>807</v>
      </c>
      <c r="D470" s="80" t="s">
        <v>551</v>
      </c>
      <c r="E470" s="80" t="s">
        <v>725</v>
      </c>
      <c r="F470" s="80"/>
      <c r="G470" s="92">
        <f>G471</f>
        <v>6991.7</v>
      </c>
      <c r="H470" s="48"/>
      <c r="I470" s="48"/>
    </row>
    <row r="471" spans="1:9" ht="36" x14ac:dyDescent="0.25">
      <c r="A471" s="256">
        <f t="shared" si="7"/>
        <v>458</v>
      </c>
      <c r="B471" s="140" t="s">
        <v>651</v>
      </c>
      <c r="C471" s="80" t="s">
        <v>807</v>
      </c>
      <c r="D471" s="80" t="s">
        <v>551</v>
      </c>
      <c r="E471" s="80" t="s">
        <v>725</v>
      </c>
      <c r="F471" s="214" t="s">
        <v>681</v>
      </c>
      <c r="G471" s="112">
        <f>G472</f>
        <v>6991.7</v>
      </c>
      <c r="H471" s="48"/>
      <c r="I471" s="48"/>
    </row>
    <row r="472" spans="1:9" x14ac:dyDescent="0.25">
      <c r="A472" s="256">
        <f t="shared" si="7"/>
        <v>459</v>
      </c>
      <c r="B472" s="140" t="s">
        <v>674</v>
      </c>
      <c r="C472" s="80" t="s">
        <v>807</v>
      </c>
      <c r="D472" s="80" t="s">
        <v>551</v>
      </c>
      <c r="E472" s="80" t="s">
        <v>725</v>
      </c>
      <c r="F472" s="80" t="s">
        <v>860</v>
      </c>
      <c r="G472" s="92">
        <f>7332.9-341.2</f>
        <v>6991.7</v>
      </c>
      <c r="H472" s="48"/>
      <c r="I472" s="48"/>
    </row>
    <row r="473" spans="1:9" ht="86.25" customHeight="1" x14ac:dyDescent="0.25">
      <c r="A473" s="256">
        <f t="shared" si="7"/>
        <v>460</v>
      </c>
      <c r="B473" s="137" t="s">
        <v>164</v>
      </c>
      <c r="C473" s="80" t="s">
        <v>807</v>
      </c>
      <c r="D473" s="80" t="s">
        <v>551</v>
      </c>
      <c r="E473" s="80" t="s">
        <v>75</v>
      </c>
      <c r="F473" s="80"/>
      <c r="G473" s="92">
        <f>G474+G476</f>
        <v>27879.5</v>
      </c>
    </row>
    <row r="474" spans="1:9" ht="36" x14ac:dyDescent="0.25">
      <c r="A474" s="256">
        <f t="shared" si="7"/>
        <v>461</v>
      </c>
      <c r="B474" s="137" t="s">
        <v>651</v>
      </c>
      <c r="C474" s="80" t="s">
        <v>807</v>
      </c>
      <c r="D474" s="80" t="s">
        <v>551</v>
      </c>
      <c r="E474" s="80" t="s">
        <v>75</v>
      </c>
      <c r="F474" s="80" t="s">
        <v>681</v>
      </c>
      <c r="G474" s="92">
        <f>G475</f>
        <v>26900.2</v>
      </c>
    </row>
    <row r="475" spans="1:9" x14ac:dyDescent="0.25">
      <c r="A475" s="256">
        <f t="shared" si="7"/>
        <v>462</v>
      </c>
      <c r="B475" s="137" t="s">
        <v>674</v>
      </c>
      <c r="C475" s="80" t="s">
        <v>807</v>
      </c>
      <c r="D475" s="80" t="s">
        <v>551</v>
      </c>
      <c r="E475" s="80" t="s">
        <v>75</v>
      </c>
      <c r="F475" s="80" t="s">
        <v>860</v>
      </c>
      <c r="G475" s="92">
        <f>26588.9+311.3</f>
        <v>26900.2</v>
      </c>
    </row>
    <row r="476" spans="1:9" x14ac:dyDescent="0.25">
      <c r="A476" s="256">
        <f t="shared" si="7"/>
        <v>463</v>
      </c>
      <c r="B476" s="137" t="s">
        <v>296</v>
      </c>
      <c r="C476" s="80" t="s">
        <v>807</v>
      </c>
      <c r="D476" s="80" t="s">
        <v>551</v>
      </c>
      <c r="E476" s="80" t="s">
        <v>75</v>
      </c>
      <c r="F476" s="80" t="s">
        <v>863</v>
      </c>
      <c r="G476" s="92">
        <f>G477</f>
        <v>979.3</v>
      </c>
    </row>
    <row r="477" spans="1:9" x14ac:dyDescent="0.25">
      <c r="A477" s="256">
        <f t="shared" si="7"/>
        <v>464</v>
      </c>
      <c r="B477" s="137" t="s">
        <v>864</v>
      </c>
      <c r="C477" s="80" t="s">
        <v>807</v>
      </c>
      <c r="D477" s="80" t="s">
        <v>551</v>
      </c>
      <c r="E477" s="80" t="s">
        <v>75</v>
      </c>
      <c r="F477" s="80" t="s">
        <v>682</v>
      </c>
      <c r="G477" s="92">
        <v>979.3</v>
      </c>
    </row>
    <row r="478" spans="1:9" ht="39.75" customHeight="1" x14ac:dyDescent="0.25">
      <c r="A478" s="256">
        <f t="shared" si="7"/>
        <v>465</v>
      </c>
      <c r="B478" s="137" t="s">
        <v>405</v>
      </c>
      <c r="C478" s="80" t="s">
        <v>807</v>
      </c>
      <c r="D478" s="80" t="s">
        <v>551</v>
      </c>
      <c r="E478" s="80" t="s">
        <v>181</v>
      </c>
      <c r="F478" s="80"/>
      <c r="G478" s="92">
        <f>G479</f>
        <v>1215</v>
      </c>
      <c r="H478" s="155"/>
      <c r="I478" s="48"/>
    </row>
    <row r="479" spans="1:9" x14ac:dyDescent="0.25">
      <c r="A479" s="256">
        <f t="shared" si="7"/>
        <v>466</v>
      </c>
      <c r="B479" s="137" t="s">
        <v>296</v>
      </c>
      <c r="C479" s="80" t="s">
        <v>807</v>
      </c>
      <c r="D479" s="80" t="s">
        <v>551</v>
      </c>
      <c r="E479" s="80" t="s">
        <v>181</v>
      </c>
      <c r="F479" s="80" t="s">
        <v>863</v>
      </c>
      <c r="G479" s="92">
        <f>G480</f>
        <v>1215</v>
      </c>
      <c r="H479" s="155"/>
      <c r="I479" s="48"/>
    </row>
    <row r="480" spans="1:9" x14ac:dyDescent="0.25">
      <c r="A480" s="256">
        <f t="shared" si="7"/>
        <v>467</v>
      </c>
      <c r="B480" s="137" t="s">
        <v>864</v>
      </c>
      <c r="C480" s="80" t="s">
        <v>807</v>
      </c>
      <c r="D480" s="80" t="s">
        <v>551</v>
      </c>
      <c r="E480" s="80" t="s">
        <v>181</v>
      </c>
      <c r="F480" s="80" t="s">
        <v>682</v>
      </c>
      <c r="G480" s="92">
        <v>1215</v>
      </c>
      <c r="H480" s="129"/>
      <c r="I480" s="48"/>
    </row>
    <row r="481" spans="1:9" ht="99.75" customHeight="1" x14ac:dyDescent="0.25">
      <c r="A481" s="256">
        <f t="shared" si="7"/>
        <v>468</v>
      </c>
      <c r="B481" s="137" t="s">
        <v>10</v>
      </c>
      <c r="C481" s="80" t="s">
        <v>807</v>
      </c>
      <c r="D481" s="80" t="s">
        <v>551</v>
      </c>
      <c r="E481" s="80" t="s">
        <v>76</v>
      </c>
      <c r="F481" s="80"/>
      <c r="G481" s="92">
        <f>G482+G484+G486</f>
        <v>161017</v>
      </c>
    </row>
    <row r="482" spans="1:9" ht="36" x14ac:dyDescent="0.25">
      <c r="A482" s="256">
        <f t="shared" si="7"/>
        <v>469</v>
      </c>
      <c r="B482" s="137" t="s">
        <v>651</v>
      </c>
      <c r="C482" s="80" t="s">
        <v>807</v>
      </c>
      <c r="D482" s="80" t="s">
        <v>551</v>
      </c>
      <c r="E482" s="80" t="s">
        <v>76</v>
      </c>
      <c r="F482" s="80" t="s">
        <v>681</v>
      </c>
      <c r="G482" s="92">
        <f>G483</f>
        <v>152543.5</v>
      </c>
    </row>
    <row r="483" spans="1:9" x14ac:dyDescent="0.25">
      <c r="A483" s="256">
        <f t="shared" si="7"/>
        <v>470</v>
      </c>
      <c r="B483" s="137" t="s">
        <v>674</v>
      </c>
      <c r="C483" s="80" t="s">
        <v>807</v>
      </c>
      <c r="D483" s="80" t="s">
        <v>551</v>
      </c>
      <c r="E483" s="80" t="s">
        <v>76</v>
      </c>
      <c r="F483" s="80" t="s">
        <v>860</v>
      </c>
      <c r="G483" s="92">
        <v>152543.5</v>
      </c>
    </row>
    <row r="484" spans="1:9" x14ac:dyDescent="0.25">
      <c r="A484" s="256">
        <f t="shared" si="7"/>
        <v>471</v>
      </c>
      <c r="B484" s="137" t="s">
        <v>296</v>
      </c>
      <c r="C484" s="80" t="s">
        <v>807</v>
      </c>
      <c r="D484" s="80" t="s">
        <v>551</v>
      </c>
      <c r="E484" s="80" t="s">
        <v>76</v>
      </c>
      <c r="F484" s="80" t="s">
        <v>863</v>
      </c>
      <c r="G484" s="92">
        <f>G485</f>
        <v>8471.2000000000007</v>
      </c>
    </row>
    <row r="485" spans="1:9" x14ac:dyDescent="0.25">
      <c r="A485" s="256">
        <f t="shared" si="7"/>
        <v>472</v>
      </c>
      <c r="B485" s="137" t="s">
        <v>864</v>
      </c>
      <c r="C485" s="80" t="s">
        <v>807</v>
      </c>
      <c r="D485" s="80" t="s">
        <v>551</v>
      </c>
      <c r="E485" s="80" t="s">
        <v>76</v>
      </c>
      <c r="F485" s="80" t="s">
        <v>682</v>
      </c>
      <c r="G485" s="92">
        <v>8471.2000000000007</v>
      </c>
    </row>
    <row r="486" spans="1:9" x14ac:dyDescent="0.25">
      <c r="A486" s="256">
        <f t="shared" si="7"/>
        <v>473</v>
      </c>
      <c r="B486" s="230" t="s">
        <v>591</v>
      </c>
      <c r="C486" s="80" t="s">
        <v>807</v>
      </c>
      <c r="D486" s="80" t="s">
        <v>551</v>
      </c>
      <c r="E486" s="80" t="s">
        <v>76</v>
      </c>
      <c r="F486" s="71" t="s">
        <v>592</v>
      </c>
      <c r="G486" s="81">
        <f>G487</f>
        <v>2.2999999999999998</v>
      </c>
      <c r="H486" s="178"/>
    </row>
    <row r="487" spans="1:9" x14ac:dyDescent="0.25">
      <c r="A487" s="256">
        <f t="shared" si="7"/>
        <v>474</v>
      </c>
      <c r="B487" s="137" t="s">
        <v>87</v>
      </c>
      <c r="C487" s="80" t="s">
        <v>807</v>
      </c>
      <c r="D487" s="80" t="s">
        <v>551</v>
      </c>
      <c r="E487" s="80" t="s">
        <v>76</v>
      </c>
      <c r="F487" s="71" t="s">
        <v>88</v>
      </c>
      <c r="G487" s="81">
        <v>2.2999999999999998</v>
      </c>
    </row>
    <row r="488" spans="1:9" ht="36" x14ac:dyDescent="0.25">
      <c r="A488" s="256">
        <f t="shared" si="7"/>
        <v>475</v>
      </c>
      <c r="B488" s="137" t="s">
        <v>11</v>
      </c>
      <c r="C488" s="80" t="s">
        <v>807</v>
      </c>
      <c r="D488" s="80" t="s">
        <v>551</v>
      </c>
      <c r="E488" s="80" t="s">
        <v>73</v>
      </c>
      <c r="F488" s="80"/>
      <c r="G488" s="92">
        <f>G489+G491</f>
        <v>107336.3</v>
      </c>
    </row>
    <row r="489" spans="1:9" ht="27.75" customHeight="1" x14ac:dyDescent="0.25">
      <c r="A489" s="256">
        <f t="shared" si="7"/>
        <v>476</v>
      </c>
      <c r="B489" s="137" t="s">
        <v>651</v>
      </c>
      <c r="C489" s="80" t="s">
        <v>807</v>
      </c>
      <c r="D489" s="80" t="s">
        <v>551</v>
      </c>
      <c r="E489" s="80" t="s">
        <v>73</v>
      </c>
      <c r="F489" s="80" t="s">
        <v>681</v>
      </c>
      <c r="G489" s="92">
        <f>G490</f>
        <v>54357</v>
      </c>
    </row>
    <row r="490" spans="1:9" x14ac:dyDescent="0.25">
      <c r="A490" s="256">
        <f t="shared" si="7"/>
        <v>477</v>
      </c>
      <c r="B490" s="137" t="s">
        <v>674</v>
      </c>
      <c r="C490" s="80" t="s">
        <v>807</v>
      </c>
      <c r="D490" s="80" t="s">
        <v>551</v>
      </c>
      <c r="E490" s="80" t="s">
        <v>73</v>
      </c>
      <c r="F490" s="80" t="s">
        <v>860</v>
      </c>
      <c r="G490" s="92">
        <v>54357</v>
      </c>
    </row>
    <row r="491" spans="1:9" x14ac:dyDescent="0.25">
      <c r="A491" s="256">
        <f t="shared" si="7"/>
        <v>478</v>
      </c>
      <c r="B491" s="137" t="s">
        <v>296</v>
      </c>
      <c r="C491" s="80" t="s">
        <v>807</v>
      </c>
      <c r="D491" s="80" t="s">
        <v>551</v>
      </c>
      <c r="E491" s="80" t="s">
        <v>73</v>
      </c>
      <c r="F491" s="80" t="s">
        <v>863</v>
      </c>
      <c r="G491" s="92">
        <f>G492</f>
        <v>52979.3</v>
      </c>
    </row>
    <row r="492" spans="1:9" x14ac:dyDescent="0.25">
      <c r="A492" s="256">
        <f t="shared" si="7"/>
        <v>479</v>
      </c>
      <c r="B492" s="137" t="s">
        <v>864</v>
      </c>
      <c r="C492" s="80" t="s">
        <v>807</v>
      </c>
      <c r="D492" s="80" t="s">
        <v>551</v>
      </c>
      <c r="E492" s="80" t="s">
        <v>73</v>
      </c>
      <c r="F492" s="80" t="s">
        <v>682</v>
      </c>
      <c r="G492" s="92">
        <f>52987.9+8.1-16.7</f>
        <v>52979.3</v>
      </c>
    </row>
    <row r="493" spans="1:9" ht="39.75" customHeight="1" x14ac:dyDescent="0.25">
      <c r="A493" s="256">
        <f t="shared" si="7"/>
        <v>480</v>
      </c>
      <c r="B493" s="137" t="s">
        <v>789</v>
      </c>
      <c r="C493" s="80" t="s">
        <v>807</v>
      </c>
      <c r="D493" s="80" t="s">
        <v>551</v>
      </c>
      <c r="E493" s="80" t="s">
        <v>790</v>
      </c>
      <c r="F493" s="80"/>
      <c r="G493" s="92">
        <f>G494</f>
        <v>13</v>
      </c>
      <c r="H493" s="155"/>
      <c r="I493" s="48"/>
    </row>
    <row r="494" spans="1:9" x14ac:dyDescent="0.25">
      <c r="A494" s="256">
        <f t="shared" si="7"/>
        <v>481</v>
      </c>
      <c r="B494" s="137" t="s">
        <v>296</v>
      </c>
      <c r="C494" s="80" t="s">
        <v>807</v>
      </c>
      <c r="D494" s="80" t="s">
        <v>551</v>
      </c>
      <c r="E494" s="80" t="s">
        <v>790</v>
      </c>
      <c r="F494" s="80" t="s">
        <v>863</v>
      </c>
      <c r="G494" s="92">
        <f>G495</f>
        <v>13</v>
      </c>
      <c r="H494" s="155"/>
      <c r="I494" s="48"/>
    </row>
    <row r="495" spans="1:9" x14ac:dyDescent="0.25">
      <c r="A495" s="256">
        <f t="shared" si="7"/>
        <v>482</v>
      </c>
      <c r="B495" s="137" t="s">
        <v>864</v>
      </c>
      <c r="C495" s="80" t="s">
        <v>807</v>
      </c>
      <c r="D495" s="80" t="s">
        <v>551</v>
      </c>
      <c r="E495" s="80" t="s">
        <v>790</v>
      </c>
      <c r="F495" s="80" t="s">
        <v>682</v>
      </c>
      <c r="G495" s="92">
        <v>13</v>
      </c>
      <c r="H495" s="129"/>
      <c r="I495" s="48"/>
    </row>
    <row r="496" spans="1:9" ht="39" customHeight="1" x14ac:dyDescent="0.25">
      <c r="A496" s="256">
        <f t="shared" si="7"/>
        <v>483</v>
      </c>
      <c r="B496" s="137" t="s">
        <v>191</v>
      </c>
      <c r="C496" s="80" t="s">
        <v>807</v>
      </c>
      <c r="D496" s="80" t="s">
        <v>551</v>
      </c>
      <c r="E496" s="80" t="s">
        <v>727</v>
      </c>
      <c r="F496" s="80"/>
      <c r="G496" s="92">
        <f>G497</f>
        <v>4240.8</v>
      </c>
      <c r="H496" s="155"/>
      <c r="I496" s="48"/>
    </row>
    <row r="497" spans="1:9" x14ac:dyDescent="0.25">
      <c r="A497" s="256">
        <f t="shared" si="7"/>
        <v>484</v>
      </c>
      <c r="B497" s="137" t="s">
        <v>296</v>
      </c>
      <c r="C497" s="80" t="s">
        <v>807</v>
      </c>
      <c r="D497" s="80" t="s">
        <v>551</v>
      </c>
      <c r="E497" s="80" t="s">
        <v>727</v>
      </c>
      <c r="F497" s="80" t="s">
        <v>863</v>
      </c>
      <c r="G497" s="92">
        <f>G498</f>
        <v>4240.8</v>
      </c>
      <c r="H497" s="155"/>
      <c r="I497" s="48"/>
    </row>
    <row r="498" spans="1:9" x14ac:dyDescent="0.25">
      <c r="A498" s="256">
        <f t="shared" si="7"/>
        <v>485</v>
      </c>
      <c r="B498" s="137" t="s">
        <v>864</v>
      </c>
      <c r="C498" s="80" t="s">
        <v>807</v>
      </c>
      <c r="D498" s="80" t="s">
        <v>551</v>
      </c>
      <c r="E498" s="80" t="s">
        <v>727</v>
      </c>
      <c r="F498" s="80" t="s">
        <v>682</v>
      </c>
      <c r="G498" s="92">
        <v>4240.8</v>
      </c>
      <c r="H498" s="129"/>
      <c r="I498" s="48"/>
    </row>
    <row r="499" spans="1:9" ht="24" x14ac:dyDescent="0.25">
      <c r="A499" s="256">
        <f t="shared" si="7"/>
        <v>486</v>
      </c>
      <c r="B499" s="140" t="s">
        <v>889</v>
      </c>
      <c r="C499" s="80" t="s">
        <v>807</v>
      </c>
      <c r="D499" s="80" t="s">
        <v>551</v>
      </c>
      <c r="E499" s="212" t="s">
        <v>604</v>
      </c>
      <c r="F499" s="80"/>
      <c r="G499" s="92">
        <f>G500</f>
        <v>100</v>
      </c>
    </row>
    <row r="500" spans="1:9" x14ac:dyDescent="0.25">
      <c r="A500" s="256">
        <f t="shared" si="7"/>
        <v>487</v>
      </c>
      <c r="B500" s="213" t="s">
        <v>218</v>
      </c>
      <c r="C500" s="80" t="s">
        <v>807</v>
      </c>
      <c r="D500" s="80" t="s">
        <v>551</v>
      </c>
      <c r="E500" s="80" t="s">
        <v>410</v>
      </c>
      <c r="F500" s="80"/>
      <c r="G500" s="92">
        <f>G501</f>
        <v>100</v>
      </c>
    </row>
    <row r="501" spans="1:9" ht="36" x14ac:dyDescent="0.25">
      <c r="A501" s="256">
        <f t="shared" si="7"/>
        <v>488</v>
      </c>
      <c r="B501" s="137" t="s">
        <v>219</v>
      </c>
      <c r="C501" s="80" t="s">
        <v>807</v>
      </c>
      <c r="D501" s="80" t="s">
        <v>551</v>
      </c>
      <c r="E501" s="80" t="s">
        <v>411</v>
      </c>
      <c r="F501" s="211"/>
      <c r="G501" s="234">
        <f>G502</f>
        <v>100</v>
      </c>
    </row>
    <row r="502" spans="1:9" x14ac:dyDescent="0.25">
      <c r="A502" s="256">
        <f t="shared" si="7"/>
        <v>489</v>
      </c>
      <c r="B502" s="137" t="s">
        <v>296</v>
      </c>
      <c r="C502" s="80" t="s">
        <v>807</v>
      </c>
      <c r="D502" s="80" t="s">
        <v>551</v>
      </c>
      <c r="E502" s="80" t="s">
        <v>411</v>
      </c>
      <c r="F502" s="80" t="s">
        <v>863</v>
      </c>
      <c r="G502" s="112">
        <f>G503</f>
        <v>100</v>
      </c>
    </row>
    <row r="503" spans="1:9" x14ac:dyDescent="0.25">
      <c r="A503" s="256">
        <f t="shared" si="7"/>
        <v>490</v>
      </c>
      <c r="B503" s="137" t="s">
        <v>864</v>
      </c>
      <c r="C503" s="80" t="s">
        <v>807</v>
      </c>
      <c r="D503" s="80" t="s">
        <v>551</v>
      </c>
      <c r="E503" s="80" t="s">
        <v>411</v>
      </c>
      <c r="F503" s="80" t="s">
        <v>682</v>
      </c>
      <c r="G503" s="112">
        <v>100</v>
      </c>
    </row>
    <row r="504" spans="1:9" x14ac:dyDescent="0.25">
      <c r="A504" s="256">
        <f t="shared" si="7"/>
        <v>491</v>
      </c>
      <c r="B504" s="140" t="s">
        <v>859</v>
      </c>
      <c r="C504" s="80" t="s">
        <v>807</v>
      </c>
      <c r="D504" s="80" t="s">
        <v>858</v>
      </c>
      <c r="E504" s="80"/>
      <c r="F504" s="80"/>
      <c r="G504" s="92">
        <f>G505</f>
        <v>11751</v>
      </c>
    </row>
    <row r="505" spans="1:9" ht="24" x14ac:dyDescent="0.25">
      <c r="A505" s="256">
        <f t="shared" si="7"/>
        <v>492</v>
      </c>
      <c r="B505" s="230" t="s">
        <v>658</v>
      </c>
      <c r="C505" s="80" t="s">
        <v>807</v>
      </c>
      <c r="D505" s="80" t="s">
        <v>858</v>
      </c>
      <c r="E505" s="212" t="s">
        <v>886</v>
      </c>
      <c r="F505" s="80"/>
      <c r="G505" s="92">
        <f>G506</f>
        <v>11751</v>
      </c>
    </row>
    <row r="506" spans="1:9" ht="24" x14ac:dyDescent="0.25">
      <c r="A506" s="256">
        <f t="shared" si="7"/>
        <v>493</v>
      </c>
      <c r="B506" s="140" t="s">
        <v>445</v>
      </c>
      <c r="C506" s="80" t="s">
        <v>807</v>
      </c>
      <c r="D506" s="80" t="s">
        <v>858</v>
      </c>
      <c r="E506" s="80" t="s">
        <v>887</v>
      </c>
      <c r="F506" s="80"/>
      <c r="G506" s="92">
        <f>G519+G513+G516+G507+G510</f>
        <v>11751</v>
      </c>
    </row>
    <row r="507" spans="1:9" ht="48" x14ac:dyDescent="0.25">
      <c r="A507" s="256">
        <f t="shared" si="7"/>
        <v>494</v>
      </c>
      <c r="B507" s="140" t="s">
        <v>195</v>
      </c>
      <c r="C507" s="80" t="s">
        <v>807</v>
      </c>
      <c r="D507" s="80" t="s">
        <v>858</v>
      </c>
      <c r="E507" s="80" t="s">
        <v>192</v>
      </c>
      <c r="F507" s="80" t="s">
        <v>649</v>
      </c>
      <c r="G507" s="228">
        <f>G508</f>
        <v>60</v>
      </c>
    </row>
    <row r="508" spans="1:9" ht="36" x14ac:dyDescent="0.25">
      <c r="A508" s="256">
        <f t="shared" si="7"/>
        <v>495</v>
      </c>
      <c r="B508" s="140" t="s">
        <v>651</v>
      </c>
      <c r="C508" s="80" t="s">
        <v>807</v>
      </c>
      <c r="D508" s="80" t="s">
        <v>858</v>
      </c>
      <c r="E508" s="80" t="s">
        <v>192</v>
      </c>
      <c r="F508" s="80" t="s">
        <v>681</v>
      </c>
      <c r="G508" s="228">
        <f>G509</f>
        <v>60</v>
      </c>
    </row>
    <row r="509" spans="1:9" x14ac:dyDescent="0.25">
      <c r="A509" s="256">
        <f t="shared" si="7"/>
        <v>496</v>
      </c>
      <c r="B509" s="140" t="s">
        <v>674</v>
      </c>
      <c r="C509" s="80" t="s">
        <v>807</v>
      </c>
      <c r="D509" s="80" t="s">
        <v>858</v>
      </c>
      <c r="E509" s="80" t="s">
        <v>192</v>
      </c>
      <c r="F509" s="80" t="s">
        <v>860</v>
      </c>
      <c r="G509" s="228">
        <v>60</v>
      </c>
    </row>
    <row r="510" spans="1:9" ht="60" x14ac:dyDescent="0.25">
      <c r="A510" s="256">
        <f t="shared" si="7"/>
        <v>497</v>
      </c>
      <c r="B510" s="140" t="s">
        <v>194</v>
      </c>
      <c r="C510" s="80" t="s">
        <v>807</v>
      </c>
      <c r="D510" s="80" t="s">
        <v>858</v>
      </c>
      <c r="E510" s="80" t="s">
        <v>193</v>
      </c>
      <c r="F510" s="80" t="s">
        <v>649</v>
      </c>
      <c r="G510" s="228">
        <f>G511</f>
        <v>225.2</v>
      </c>
    </row>
    <row r="511" spans="1:9" ht="36" x14ac:dyDescent="0.25">
      <c r="A511" s="256">
        <f t="shared" si="7"/>
        <v>498</v>
      </c>
      <c r="B511" s="140" t="s">
        <v>651</v>
      </c>
      <c r="C511" s="80" t="s">
        <v>807</v>
      </c>
      <c r="D511" s="80" t="s">
        <v>858</v>
      </c>
      <c r="E511" s="80" t="s">
        <v>193</v>
      </c>
      <c r="F511" s="80" t="s">
        <v>681</v>
      </c>
      <c r="G511" s="228">
        <f>G512</f>
        <v>225.2</v>
      </c>
    </row>
    <row r="512" spans="1:9" x14ac:dyDescent="0.25">
      <c r="A512" s="256">
        <f t="shared" si="7"/>
        <v>499</v>
      </c>
      <c r="B512" s="140" t="s">
        <v>674</v>
      </c>
      <c r="C512" s="80" t="s">
        <v>807</v>
      </c>
      <c r="D512" s="80" t="s">
        <v>858</v>
      </c>
      <c r="E512" s="80" t="s">
        <v>193</v>
      </c>
      <c r="F512" s="80" t="s">
        <v>860</v>
      </c>
      <c r="G512" s="228">
        <v>225.2</v>
      </c>
    </row>
    <row r="513" spans="1:9" ht="48" x14ac:dyDescent="0.25">
      <c r="A513" s="256">
        <f t="shared" si="7"/>
        <v>500</v>
      </c>
      <c r="B513" s="140" t="s">
        <v>636</v>
      </c>
      <c r="C513" s="80" t="s">
        <v>807</v>
      </c>
      <c r="D513" s="80" t="s">
        <v>858</v>
      </c>
      <c r="E513" s="80" t="s">
        <v>637</v>
      </c>
      <c r="F513" s="80"/>
      <c r="G513" s="92">
        <f>G514</f>
        <v>289.10000000000002</v>
      </c>
      <c r="H513" s="48"/>
      <c r="I513" s="48"/>
    </row>
    <row r="514" spans="1:9" ht="36" x14ac:dyDescent="0.25">
      <c r="A514" s="256">
        <f t="shared" si="7"/>
        <v>501</v>
      </c>
      <c r="B514" s="140" t="s">
        <v>651</v>
      </c>
      <c r="C514" s="80" t="s">
        <v>807</v>
      </c>
      <c r="D514" s="80" t="s">
        <v>858</v>
      </c>
      <c r="E514" s="80" t="s">
        <v>637</v>
      </c>
      <c r="F514" s="214" t="s">
        <v>681</v>
      </c>
      <c r="G514" s="112">
        <f>G515</f>
        <v>289.10000000000002</v>
      </c>
      <c r="H514" s="48"/>
      <c r="I514" s="48"/>
    </row>
    <row r="515" spans="1:9" x14ac:dyDescent="0.25">
      <c r="A515" s="256">
        <f t="shared" si="7"/>
        <v>502</v>
      </c>
      <c r="B515" s="140" t="s">
        <v>674</v>
      </c>
      <c r="C515" s="80" t="s">
        <v>807</v>
      </c>
      <c r="D515" s="80" t="s">
        <v>858</v>
      </c>
      <c r="E515" s="80" t="s">
        <v>637</v>
      </c>
      <c r="F515" s="80" t="s">
        <v>860</v>
      </c>
      <c r="G515" s="92">
        <v>289.10000000000002</v>
      </c>
      <c r="H515" s="48"/>
      <c r="I515" s="48"/>
    </row>
    <row r="516" spans="1:9" ht="99.75" customHeight="1" x14ac:dyDescent="0.25">
      <c r="A516" s="256">
        <f t="shared" si="7"/>
        <v>503</v>
      </c>
      <c r="B516" s="137" t="s">
        <v>10</v>
      </c>
      <c r="C516" s="80" t="s">
        <v>807</v>
      </c>
      <c r="D516" s="80" t="s">
        <v>858</v>
      </c>
      <c r="E516" s="80" t="s">
        <v>76</v>
      </c>
      <c r="F516" s="80"/>
      <c r="G516" s="92">
        <f>G517</f>
        <v>5621.3</v>
      </c>
    </row>
    <row r="517" spans="1:9" ht="36" x14ac:dyDescent="0.25">
      <c r="A517" s="256">
        <f t="shared" si="7"/>
        <v>504</v>
      </c>
      <c r="B517" s="137" t="s">
        <v>651</v>
      </c>
      <c r="C517" s="80" t="s">
        <v>807</v>
      </c>
      <c r="D517" s="80" t="s">
        <v>858</v>
      </c>
      <c r="E517" s="80" t="s">
        <v>76</v>
      </c>
      <c r="F517" s="80" t="s">
        <v>681</v>
      </c>
      <c r="G517" s="92">
        <f>G518</f>
        <v>5621.3</v>
      </c>
    </row>
    <row r="518" spans="1:9" x14ac:dyDescent="0.25">
      <c r="A518" s="256">
        <f t="shared" si="7"/>
        <v>505</v>
      </c>
      <c r="B518" s="137" t="s">
        <v>674</v>
      </c>
      <c r="C518" s="80" t="s">
        <v>807</v>
      </c>
      <c r="D518" s="80" t="s">
        <v>858</v>
      </c>
      <c r="E518" s="80" t="s">
        <v>76</v>
      </c>
      <c r="F518" s="80" t="s">
        <v>860</v>
      </c>
      <c r="G518" s="92">
        <v>5621.3</v>
      </c>
    </row>
    <row r="519" spans="1:9" ht="36" x14ac:dyDescent="0.25">
      <c r="A519" s="256">
        <f t="shared" si="7"/>
        <v>506</v>
      </c>
      <c r="B519" s="140" t="s">
        <v>43</v>
      </c>
      <c r="C519" s="80" t="s">
        <v>807</v>
      </c>
      <c r="D519" s="80" t="s">
        <v>858</v>
      </c>
      <c r="E519" s="80" t="s">
        <v>73</v>
      </c>
      <c r="F519" s="80" t="s">
        <v>649</v>
      </c>
      <c r="G519" s="92">
        <f>G520+G522</f>
        <v>5555.4</v>
      </c>
    </row>
    <row r="520" spans="1:9" ht="36" x14ac:dyDescent="0.25">
      <c r="A520" s="256">
        <f t="shared" si="7"/>
        <v>507</v>
      </c>
      <c r="B520" s="137" t="s">
        <v>651</v>
      </c>
      <c r="C520" s="80" t="s">
        <v>807</v>
      </c>
      <c r="D520" s="80" t="s">
        <v>858</v>
      </c>
      <c r="E520" s="80" t="s">
        <v>73</v>
      </c>
      <c r="F520" s="80" t="s">
        <v>681</v>
      </c>
      <c r="G520" s="92">
        <f>G521</f>
        <v>5238.7</v>
      </c>
    </row>
    <row r="521" spans="1:9" x14ac:dyDescent="0.25">
      <c r="A521" s="256">
        <f t="shared" si="7"/>
        <v>508</v>
      </c>
      <c r="B521" s="137" t="s">
        <v>674</v>
      </c>
      <c r="C521" s="80" t="s">
        <v>807</v>
      </c>
      <c r="D521" s="80" t="s">
        <v>858</v>
      </c>
      <c r="E521" s="80" t="s">
        <v>73</v>
      </c>
      <c r="F521" s="80" t="s">
        <v>860</v>
      </c>
      <c r="G521" s="92">
        <v>5238.7</v>
      </c>
    </row>
    <row r="522" spans="1:9" x14ac:dyDescent="0.25">
      <c r="A522" s="256">
        <f t="shared" si="7"/>
        <v>509</v>
      </c>
      <c r="B522" s="140" t="s">
        <v>296</v>
      </c>
      <c r="C522" s="80" t="s">
        <v>807</v>
      </c>
      <c r="D522" s="80" t="s">
        <v>858</v>
      </c>
      <c r="E522" s="80" t="s">
        <v>73</v>
      </c>
      <c r="F522" s="80" t="s">
        <v>863</v>
      </c>
      <c r="G522" s="92">
        <f>G523</f>
        <v>316.7</v>
      </c>
    </row>
    <row r="523" spans="1:9" x14ac:dyDescent="0.25">
      <c r="A523" s="256">
        <f t="shared" si="7"/>
        <v>510</v>
      </c>
      <c r="B523" s="140" t="s">
        <v>864</v>
      </c>
      <c r="C523" s="80" t="s">
        <v>807</v>
      </c>
      <c r="D523" s="80" t="s">
        <v>858</v>
      </c>
      <c r="E523" s="80" t="s">
        <v>73</v>
      </c>
      <c r="F523" s="80" t="s">
        <v>682</v>
      </c>
      <c r="G523" s="92">
        <f>285.7+31</f>
        <v>316.7</v>
      </c>
    </row>
    <row r="524" spans="1:9" x14ac:dyDescent="0.25">
      <c r="A524" s="256">
        <f t="shared" si="7"/>
        <v>511</v>
      </c>
      <c r="B524" s="137" t="s">
        <v>835</v>
      </c>
      <c r="C524" s="80" t="s">
        <v>807</v>
      </c>
      <c r="D524" s="80" t="s">
        <v>552</v>
      </c>
      <c r="E524" s="80"/>
      <c r="F524" s="80"/>
      <c r="G524" s="92">
        <f>G525</f>
        <v>54.199999999999996</v>
      </c>
    </row>
    <row r="525" spans="1:9" ht="24" x14ac:dyDescent="0.25">
      <c r="A525" s="256">
        <f t="shared" si="7"/>
        <v>512</v>
      </c>
      <c r="B525" s="230" t="s">
        <v>12</v>
      </c>
      <c r="C525" s="80" t="s">
        <v>807</v>
      </c>
      <c r="D525" s="80" t="s">
        <v>552</v>
      </c>
      <c r="E525" s="211" t="s">
        <v>886</v>
      </c>
      <c r="F525" s="80"/>
      <c r="G525" s="92">
        <f>G526</f>
        <v>54.199999999999996</v>
      </c>
    </row>
    <row r="526" spans="1:9" ht="16.5" customHeight="1" x14ac:dyDescent="0.25">
      <c r="A526" s="256">
        <f t="shared" si="7"/>
        <v>513</v>
      </c>
      <c r="B526" s="140" t="s">
        <v>445</v>
      </c>
      <c r="C526" s="80" t="s">
        <v>807</v>
      </c>
      <c r="D526" s="80" t="s">
        <v>552</v>
      </c>
      <c r="E526" s="211" t="s">
        <v>887</v>
      </c>
      <c r="F526" s="80"/>
      <c r="G526" s="92">
        <f>G527+G530+G535</f>
        <v>54.199999999999996</v>
      </c>
    </row>
    <row r="527" spans="1:9" ht="36" x14ac:dyDescent="0.25">
      <c r="A527" s="256">
        <f t="shared" si="7"/>
        <v>514</v>
      </c>
      <c r="B527" s="137" t="s">
        <v>173</v>
      </c>
      <c r="C527" s="80" t="s">
        <v>807</v>
      </c>
      <c r="D527" s="80" t="s">
        <v>552</v>
      </c>
      <c r="E527" s="80" t="s">
        <v>171</v>
      </c>
      <c r="F527" s="80"/>
      <c r="G527" s="92">
        <f>G528</f>
        <v>0</v>
      </c>
    </row>
    <row r="528" spans="1:9" x14ac:dyDescent="0.25">
      <c r="A528" s="256">
        <f t="shared" ref="A528:A591" si="8">A527+1</f>
        <v>515</v>
      </c>
      <c r="B528" s="140" t="s">
        <v>296</v>
      </c>
      <c r="C528" s="80" t="s">
        <v>807</v>
      </c>
      <c r="D528" s="80" t="s">
        <v>552</v>
      </c>
      <c r="E528" s="80" t="s">
        <v>171</v>
      </c>
      <c r="F528" s="80" t="s">
        <v>863</v>
      </c>
      <c r="G528" s="92">
        <f>G529</f>
        <v>0</v>
      </c>
    </row>
    <row r="529" spans="1:9" x14ac:dyDescent="0.25">
      <c r="A529" s="256">
        <f t="shared" si="8"/>
        <v>516</v>
      </c>
      <c r="B529" s="140" t="s">
        <v>864</v>
      </c>
      <c r="C529" s="80" t="s">
        <v>807</v>
      </c>
      <c r="D529" s="80" t="s">
        <v>552</v>
      </c>
      <c r="E529" s="80" t="s">
        <v>171</v>
      </c>
      <c r="F529" s="80" t="s">
        <v>682</v>
      </c>
      <c r="G529" s="92">
        <f>350-350</f>
        <v>0</v>
      </c>
    </row>
    <row r="530" spans="1:9" ht="48" x14ac:dyDescent="0.25">
      <c r="A530" s="256">
        <f t="shared" si="8"/>
        <v>517</v>
      </c>
      <c r="B530" s="140" t="s">
        <v>174</v>
      </c>
      <c r="C530" s="80" t="s">
        <v>807</v>
      </c>
      <c r="D530" s="80" t="s">
        <v>552</v>
      </c>
      <c r="E530" s="80" t="s">
        <v>172</v>
      </c>
      <c r="F530" s="80"/>
      <c r="G530" s="92">
        <f>G531+G533</f>
        <v>14.399999999999999</v>
      </c>
      <c r="I530" s="48"/>
    </row>
    <row r="531" spans="1:9" x14ac:dyDescent="0.25">
      <c r="A531" s="256">
        <f t="shared" si="8"/>
        <v>518</v>
      </c>
      <c r="B531" s="140" t="s">
        <v>296</v>
      </c>
      <c r="C531" s="80" t="s">
        <v>807</v>
      </c>
      <c r="D531" s="80" t="s">
        <v>552</v>
      </c>
      <c r="E531" s="80" t="s">
        <v>172</v>
      </c>
      <c r="F531" s="80" t="s">
        <v>863</v>
      </c>
      <c r="G531" s="92">
        <f>G532</f>
        <v>10</v>
      </c>
      <c r="I531" s="48"/>
    </row>
    <row r="532" spans="1:9" x14ac:dyDescent="0.25">
      <c r="A532" s="256">
        <f t="shared" si="8"/>
        <v>519</v>
      </c>
      <c r="B532" s="320" t="s">
        <v>864</v>
      </c>
      <c r="C532" s="80" t="s">
        <v>807</v>
      </c>
      <c r="D532" s="80" t="s">
        <v>552</v>
      </c>
      <c r="E532" s="80" t="s">
        <v>172</v>
      </c>
      <c r="F532" s="80" t="s">
        <v>682</v>
      </c>
      <c r="G532" s="92">
        <v>10</v>
      </c>
      <c r="I532" s="48"/>
    </row>
    <row r="533" spans="1:9" s="49" customFormat="1" x14ac:dyDescent="0.25">
      <c r="A533" s="256">
        <f t="shared" si="8"/>
        <v>520</v>
      </c>
      <c r="B533" s="140" t="s">
        <v>299</v>
      </c>
      <c r="C533" s="80" t="s">
        <v>807</v>
      </c>
      <c r="D533" s="80" t="s">
        <v>552</v>
      </c>
      <c r="E533" s="80" t="s">
        <v>172</v>
      </c>
      <c r="F533" s="80" t="s">
        <v>300</v>
      </c>
      <c r="G533" s="92">
        <f>G534</f>
        <v>4.3999999999999986</v>
      </c>
      <c r="H533" s="124"/>
      <c r="I533" s="47"/>
    </row>
    <row r="534" spans="1:9" s="49" customFormat="1" x14ac:dyDescent="0.25">
      <c r="A534" s="256">
        <f t="shared" si="8"/>
        <v>521</v>
      </c>
      <c r="B534" s="233" t="s">
        <v>301</v>
      </c>
      <c r="C534" s="80" t="s">
        <v>807</v>
      </c>
      <c r="D534" s="80" t="s">
        <v>552</v>
      </c>
      <c r="E534" s="80" t="s">
        <v>172</v>
      </c>
      <c r="F534" s="80" t="s">
        <v>302</v>
      </c>
      <c r="G534" s="92">
        <f>54.4-50</f>
        <v>4.3999999999999986</v>
      </c>
      <c r="H534" s="124"/>
      <c r="I534" s="47"/>
    </row>
    <row r="535" spans="1:9" ht="36" x14ac:dyDescent="0.25">
      <c r="A535" s="256">
        <f t="shared" si="8"/>
        <v>522</v>
      </c>
      <c r="B535" s="140" t="s">
        <v>587</v>
      </c>
      <c r="C535" s="80" t="s">
        <v>807</v>
      </c>
      <c r="D535" s="80" t="s">
        <v>552</v>
      </c>
      <c r="E535" s="80" t="s">
        <v>448</v>
      </c>
      <c r="F535" s="80"/>
      <c r="G535" s="92">
        <f>G536+G538</f>
        <v>39.799999999999997</v>
      </c>
      <c r="I535" s="48"/>
    </row>
    <row r="536" spans="1:9" ht="36" x14ac:dyDescent="0.25">
      <c r="A536" s="256">
        <f t="shared" si="8"/>
        <v>523</v>
      </c>
      <c r="B536" s="137" t="s">
        <v>651</v>
      </c>
      <c r="C536" s="80" t="s">
        <v>807</v>
      </c>
      <c r="D536" s="80" t="s">
        <v>552</v>
      </c>
      <c r="E536" s="80" t="s">
        <v>448</v>
      </c>
      <c r="F536" s="80" t="s">
        <v>681</v>
      </c>
      <c r="G536" s="92">
        <f>G537</f>
        <v>29.1</v>
      </c>
    </row>
    <row r="537" spans="1:9" x14ac:dyDescent="0.25">
      <c r="A537" s="256">
        <f t="shared" si="8"/>
        <v>524</v>
      </c>
      <c r="B537" s="137" t="s">
        <v>674</v>
      </c>
      <c r="C537" s="80" t="s">
        <v>807</v>
      </c>
      <c r="D537" s="80" t="s">
        <v>552</v>
      </c>
      <c r="E537" s="80" t="s">
        <v>448</v>
      </c>
      <c r="F537" s="80" t="s">
        <v>860</v>
      </c>
      <c r="G537" s="92">
        <v>29.1</v>
      </c>
    </row>
    <row r="538" spans="1:9" x14ac:dyDescent="0.25">
      <c r="A538" s="256">
        <f t="shared" si="8"/>
        <v>525</v>
      </c>
      <c r="B538" s="140" t="s">
        <v>296</v>
      </c>
      <c r="C538" s="80" t="s">
        <v>807</v>
      </c>
      <c r="D538" s="80" t="s">
        <v>552</v>
      </c>
      <c r="E538" s="80" t="s">
        <v>448</v>
      </c>
      <c r="F538" s="80" t="s">
        <v>863</v>
      </c>
      <c r="G538" s="92">
        <f>G539</f>
        <v>10.7</v>
      </c>
      <c r="I538" s="48"/>
    </row>
    <row r="539" spans="1:9" x14ac:dyDescent="0.25">
      <c r="A539" s="256">
        <f t="shared" si="8"/>
        <v>526</v>
      </c>
      <c r="B539" s="320" t="s">
        <v>864</v>
      </c>
      <c r="C539" s="80" t="s">
        <v>807</v>
      </c>
      <c r="D539" s="80" t="s">
        <v>552</v>
      </c>
      <c r="E539" s="80" t="s">
        <v>448</v>
      </c>
      <c r="F539" s="80" t="s">
        <v>682</v>
      </c>
      <c r="G539" s="92">
        <v>10.7</v>
      </c>
      <c r="I539" s="48"/>
    </row>
    <row r="540" spans="1:9" s="49" customFormat="1" x14ac:dyDescent="0.25">
      <c r="A540" s="256">
        <f t="shared" si="8"/>
        <v>527</v>
      </c>
      <c r="B540" s="249" t="s">
        <v>553</v>
      </c>
      <c r="C540" s="80" t="s">
        <v>807</v>
      </c>
      <c r="D540" s="80" t="s">
        <v>554</v>
      </c>
      <c r="E540" s="80"/>
      <c r="F540" s="80"/>
      <c r="G540" s="81">
        <f>G541</f>
        <v>26953.899999999998</v>
      </c>
      <c r="H540" s="124"/>
      <c r="I540" s="47"/>
    </row>
    <row r="541" spans="1:9" ht="24" x14ac:dyDescent="0.25">
      <c r="A541" s="256">
        <f t="shared" si="8"/>
        <v>528</v>
      </c>
      <c r="B541" s="230" t="s">
        <v>658</v>
      </c>
      <c r="C541" s="80" t="s">
        <v>807</v>
      </c>
      <c r="D541" s="80" t="s">
        <v>554</v>
      </c>
      <c r="E541" s="211" t="s">
        <v>886</v>
      </c>
      <c r="F541" s="80"/>
      <c r="G541" s="92">
        <f>G542+G554+G572</f>
        <v>26953.899999999998</v>
      </c>
    </row>
    <row r="542" spans="1:9" x14ac:dyDescent="0.25">
      <c r="A542" s="256">
        <f t="shared" si="8"/>
        <v>529</v>
      </c>
      <c r="B542" s="249" t="s">
        <v>701</v>
      </c>
      <c r="C542" s="80" t="s">
        <v>807</v>
      </c>
      <c r="D542" s="80" t="s">
        <v>554</v>
      </c>
      <c r="E542" s="80" t="s">
        <v>77</v>
      </c>
      <c r="F542" s="80"/>
      <c r="G542" s="81">
        <f>G546+G549+G543</f>
        <v>2601</v>
      </c>
    </row>
    <row r="543" spans="1:9" ht="48" x14ac:dyDescent="0.25">
      <c r="A543" s="256">
        <f t="shared" si="8"/>
        <v>530</v>
      </c>
      <c r="B543" s="140" t="s">
        <v>197</v>
      </c>
      <c r="C543" s="80" t="s">
        <v>807</v>
      </c>
      <c r="D543" s="80" t="s">
        <v>554</v>
      </c>
      <c r="E543" s="80" t="s">
        <v>196</v>
      </c>
      <c r="F543" s="80" t="s">
        <v>649</v>
      </c>
      <c r="G543" s="228">
        <f>G544</f>
        <v>29.2</v>
      </c>
    </row>
    <row r="544" spans="1:9" ht="36" x14ac:dyDescent="0.25">
      <c r="A544" s="256">
        <f t="shared" si="8"/>
        <v>531</v>
      </c>
      <c r="B544" s="140" t="s">
        <v>651</v>
      </c>
      <c r="C544" s="80" t="s">
        <v>807</v>
      </c>
      <c r="D544" s="80" t="s">
        <v>554</v>
      </c>
      <c r="E544" s="80" t="s">
        <v>196</v>
      </c>
      <c r="F544" s="80" t="s">
        <v>681</v>
      </c>
      <c r="G544" s="228">
        <f>G545</f>
        <v>29.2</v>
      </c>
    </row>
    <row r="545" spans="1:9" x14ac:dyDescent="0.25">
      <c r="A545" s="256">
        <f t="shared" si="8"/>
        <v>532</v>
      </c>
      <c r="B545" s="140" t="s">
        <v>674</v>
      </c>
      <c r="C545" s="80" t="s">
        <v>807</v>
      </c>
      <c r="D545" s="80" t="s">
        <v>554</v>
      </c>
      <c r="E545" s="80" t="s">
        <v>196</v>
      </c>
      <c r="F545" s="80" t="s">
        <v>860</v>
      </c>
      <c r="G545" s="228">
        <v>29.2</v>
      </c>
    </row>
    <row r="546" spans="1:9" ht="48" x14ac:dyDescent="0.25">
      <c r="A546" s="256">
        <f t="shared" si="8"/>
        <v>533</v>
      </c>
      <c r="B546" s="140" t="s">
        <v>44</v>
      </c>
      <c r="C546" s="80" t="s">
        <v>807</v>
      </c>
      <c r="D546" s="80" t="s">
        <v>554</v>
      </c>
      <c r="E546" s="80" t="s">
        <v>464</v>
      </c>
      <c r="F546" s="80"/>
      <c r="G546" s="92">
        <f>G547</f>
        <v>40</v>
      </c>
      <c r="H546" s="48"/>
      <c r="I546" s="48"/>
    </row>
    <row r="547" spans="1:9" ht="36" x14ac:dyDescent="0.25">
      <c r="A547" s="256">
        <f t="shared" si="8"/>
        <v>534</v>
      </c>
      <c r="B547" s="140" t="s">
        <v>651</v>
      </c>
      <c r="C547" s="80" t="s">
        <v>807</v>
      </c>
      <c r="D547" s="80" t="s">
        <v>554</v>
      </c>
      <c r="E547" s="80" t="s">
        <v>464</v>
      </c>
      <c r="F547" s="214" t="s">
        <v>681</v>
      </c>
      <c r="G547" s="112">
        <f>G548</f>
        <v>40</v>
      </c>
      <c r="H547" s="48"/>
      <c r="I547" s="48"/>
    </row>
    <row r="548" spans="1:9" x14ac:dyDescent="0.25">
      <c r="A548" s="256">
        <f t="shared" si="8"/>
        <v>535</v>
      </c>
      <c r="B548" s="140" t="s">
        <v>674</v>
      </c>
      <c r="C548" s="80" t="s">
        <v>807</v>
      </c>
      <c r="D548" s="80" t="s">
        <v>554</v>
      </c>
      <c r="E548" s="80" t="s">
        <v>464</v>
      </c>
      <c r="F548" s="80" t="s">
        <v>860</v>
      </c>
      <c r="G548" s="92">
        <v>40</v>
      </c>
      <c r="H548" s="48"/>
      <c r="I548" s="48"/>
    </row>
    <row r="549" spans="1:9" ht="36" x14ac:dyDescent="0.25">
      <c r="A549" s="256">
        <f t="shared" si="8"/>
        <v>536</v>
      </c>
      <c r="B549" s="137" t="s">
        <v>677</v>
      </c>
      <c r="C549" s="80" t="s">
        <v>807</v>
      </c>
      <c r="D549" s="80" t="s">
        <v>554</v>
      </c>
      <c r="E549" s="80" t="s">
        <v>78</v>
      </c>
      <c r="F549" s="80"/>
      <c r="G549" s="81">
        <f>G550+G552</f>
        <v>2531.8000000000002</v>
      </c>
    </row>
    <row r="550" spans="1:9" ht="36" x14ac:dyDescent="0.25">
      <c r="A550" s="256">
        <f t="shared" si="8"/>
        <v>537</v>
      </c>
      <c r="B550" s="137" t="s">
        <v>651</v>
      </c>
      <c r="C550" s="80" t="s">
        <v>807</v>
      </c>
      <c r="D550" s="80" t="s">
        <v>554</v>
      </c>
      <c r="E550" s="80" t="s">
        <v>78</v>
      </c>
      <c r="F550" s="80" t="s">
        <v>681</v>
      </c>
      <c r="G550" s="81">
        <f>G551</f>
        <v>2499.8000000000002</v>
      </c>
    </row>
    <row r="551" spans="1:9" x14ac:dyDescent="0.25">
      <c r="A551" s="256">
        <f t="shared" si="8"/>
        <v>538</v>
      </c>
      <c r="B551" s="137" t="s">
        <v>674</v>
      </c>
      <c r="C551" s="80" t="s">
        <v>807</v>
      </c>
      <c r="D551" s="80" t="s">
        <v>554</v>
      </c>
      <c r="E551" s="80" t="s">
        <v>78</v>
      </c>
      <c r="F551" s="80" t="s">
        <v>860</v>
      </c>
      <c r="G551" s="81">
        <v>2499.8000000000002</v>
      </c>
    </row>
    <row r="552" spans="1:9" x14ac:dyDescent="0.25">
      <c r="A552" s="256">
        <f t="shared" si="8"/>
        <v>539</v>
      </c>
      <c r="B552" s="137" t="s">
        <v>296</v>
      </c>
      <c r="C552" s="80" t="s">
        <v>807</v>
      </c>
      <c r="D552" s="80" t="s">
        <v>554</v>
      </c>
      <c r="E552" s="80" t="s">
        <v>78</v>
      </c>
      <c r="F552" s="80" t="s">
        <v>863</v>
      </c>
      <c r="G552" s="81">
        <f>G553</f>
        <v>32</v>
      </c>
    </row>
    <row r="553" spans="1:9" x14ac:dyDescent="0.25">
      <c r="A553" s="256">
        <f t="shared" si="8"/>
        <v>540</v>
      </c>
      <c r="B553" s="137" t="s">
        <v>864</v>
      </c>
      <c r="C553" s="80" t="s">
        <v>807</v>
      </c>
      <c r="D553" s="80" t="s">
        <v>554</v>
      </c>
      <c r="E553" s="80" t="s">
        <v>78</v>
      </c>
      <c r="F553" s="80" t="s">
        <v>682</v>
      </c>
      <c r="G553" s="81">
        <v>32</v>
      </c>
    </row>
    <row r="554" spans="1:9" x14ac:dyDescent="0.25">
      <c r="A554" s="256">
        <f t="shared" si="8"/>
        <v>541</v>
      </c>
      <c r="B554" s="249" t="s">
        <v>367</v>
      </c>
      <c r="C554" s="80" t="s">
        <v>807</v>
      </c>
      <c r="D554" s="80" t="s">
        <v>554</v>
      </c>
      <c r="E554" s="80" t="s">
        <v>79</v>
      </c>
      <c r="F554" s="80"/>
      <c r="G554" s="81">
        <f>G562+G565+G559+G555</f>
        <v>22102.899999999998</v>
      </c>
    </row>
    <row r="555" spans="1:9" ht="48" x14ac:dyDescent="0.25">
      <c r="A555" s="256">
        <f t="shared" si="8"/>
        <v>542</v>
      </c>
      <c r="B555" s="140" t="s">
        <v>199</v>
      </c>
      <c r="C555" s="80" t="s">
        <v>807</v>
      </c>
      <c r="D555" s="80" t="s">
        <v>554</v>
      </c>
      <c r="E555" s="80" t="s">
        <v>198</v>
      </c>
      <c r="F555" s="80" t="s">
        <v>649</v>
      </c>
      <c r="G555" s="228">
        <f>G556</f>
        <v>656.8</v>
      </c>
    </row>
    <row r="556" spans="1:9" ht="36" x14ac:dyDescent="0.25">
      <c r="A556" s="256">
        <f t="shared" si="8"/>
        <v>543</v>
      </c>
      <c r="B556" s="140" t="s">
        <v>651</v>
      </c>
      <c r="C556" s="80" t="s">
        <v>807</v>
      </c>
      <c r="D556" s="80" t="s">
        <v>554</v>
      </c>
      <c r="E556" s="80" t="s">
        <v>198</v>
      </c>
      <c r="F556" s="80" t="s">
        <v>681</v>
      </c>
      <c r="G556" s="228">
        <f>G557+G558</f>
        <v>656.8</v>
      </c>
    </row>
    <row r="557" spans="1:9" x14ac:dyDescent="0.25">
      <c r="A557" s="256">
        <f t="shared" si="8"/>
        <v>544</v>
      </c>
      <c r="B557" s="140" t="s">
        <v>674</v>
      </c>
      <c r="C557" s="80" t="s">
        <v>807</v>
      </c>
      <c r="D557" s="80" t="s">
        <v>554</v>
      </c>
      <c r="E557" s="80" t="s">
        <v>198</v>
      </c>
      <c r="F557" s="80" t="s">
        <v>860</v>
      </c>
      <c r="G557" s="228">
        <v>360</v>
      </c>
    </row>
    <row r="558" spans="1:9" x14ac:dyDescent="0.25">
      <c r="A558" s="256">
        <f t="shared" si="8"/>
        <v>545</v>
      </c>
      <c r="B558" s="140" t="s">
        <v>673</v>
      </c>
      <c r="C558" s="80" t="s">
        <v>807</v>
      </c>
      <c r="D558" s="80" t="s">
        <v>554</v>
      </c>
      <c r="E558" s="80" t="s">
        <v>198</v>
      </c>
      <c r="F558" s="80" t="s">
        <v>303</v>
      </c>
      <c r="G558" s="92">
        <v>296.8</v>
      </c>
    </row>
    <row r="559" spans="1:9" ht="48" x14ac:dyDescent="0.25">
      <c r="A559" s="256">
        <f t="shared" si="8"/>
        <v>546</v>
      </c>
      <c r="B559" s="140" t="s">
        <v>221</v>
      </c>
      <c r="C559" s="80" t="s">
        <v>807</v>
      </c>
      <c r="D559" s="80" t="s">
        <v>554</v>
      </c>
      <c r="E559" s="80" t="s">
        <v>222</v>
      </c>
      <c r="F559" s="80"/>
      <c r="G559" s="92">
        <f>G560</f>
        <v>164</v>
      </c>
      <c r="H559" s="48"/>
      <c r="I559" s="48"/>
    </row>
    <row r="560" spans="1:9" ht="36" x14ac:dyDescent="0.25">
      <c r="A560" s="256">
        <f t="shared" si="8"/>
        <v>547</v>
      </c>
      <c r="B560" s="140" t="s">
        <v>651</v>
      </c>
      <c r="C560" s="80" t="s">
        <v>807</v>
      </c>
      <c r="D560" s="80" t="s">
        <v>554</v>
      </c>
      <c r="E560" s="80" t="s">
        <v>222</v>
      </c>
      <c r="F560" s="214" t="s">
        <v>681</v>
      </c>
      <c r="G560" s="112">
        <f>G561</f>
        <v>164</v>
      </c>
      <c r="H560" s="48"/>
      <c r="I560" s="48"/>
    </row>
    <row r="561" spans="1:9" x14ac:dyDescent="0.25">
      <c r="A561" s="256">
        <f t="shared" si="8"/>
        <v>548</v>
      </c>
      <c r="B561" s="140" t="s">
        <v>674</v>
      </c>
      <c r="C561" s="80" t="s">
        <v>807</v>
      </c>
      <c r="D561" s="80" t="s">
        <v>554</v>
      </c>
      <c r="E561" s="80" t="s">
        <v>222</v>
      </c>
      <c r="F561" s="80" t="s">
        <v>860</v>
      </c>
      <c r="G561" s="92">
        <v>164</v>
      </c>
      <c r="H561" s="48"/>
      <c r="I561" s="48"/>
    </row>
    <row r="562" spans="1:9" ht="36" x14ac:dyDescent="0.25">
      <c r="A562" s="256">
        <f t="shared" si="8"/>
        <v>549</v>
      </c>
      <c r="B562" s="140" t="s">
        <v>13</v>
      </c>
      <c r="C562" s="80" t="s">
        <v>807</v>
      </c>
      <c r="D562" s="80" t="s">
        <v>554</v>
      </c>
      <c r="E562" s="80" t="s">
        <v>80</v>
      </c>
      <c r="F562" s="80"/>
      <c r="G562" s="81">
        <f>G563</f>
        <v>2678</v>
      </c>
    </row>
    <row r="563" spans="1:9" ht="36" x14ac:dyDescent="0.25">
      <c r="A563" s="256">
        <f t="shared" si="8"/>
        <v>550</v>
      </c>
      <c r="B563" s="140" t="s">
        <v>651</v>
      </c>
      <c r="C563" s="80" t="s">
        <v>807</v>
      </c>
      <c r="D563" s="80" t="s">
        <v>554</v>
      </c>
      <c r="E563" s="80" t="s">
        <v>80</v>
      </c>
      <c r="F563" s="80" t="s">
        <v>681</v>
      </c>
      <c r="G563" s="81">
        <f>G564</f>
        <v>2678</v>
      </c>
    </row>
    <row r="564" spans="1:9" x14ac:dyDescent="0.25">
      <c r="A564" s="256">
        <f t="shared" si="8"/>
        <v>551</v>
      </c>
      <c r="B564" s="140" t="s">
        <v>673</v>
      </c>
      <c r="C564" s="80" t="s">
        <v>807</v>
      </c>
      <c r="D564" s="80" t="s">
        <v>554</v>
      </c>
      <c r="E564" s="80" t="s">
        <v>80</v>
      </c>
      <c r="F564" s="80" t="s">
        <v>303</v>
      </c>
      <c r="G564" s="81">
        <v>2678</v>
      </c>
    </row>
    <row r="565" spans="1:9" ht="36" x14ac:dyDescent="0.25">
      <c r="A565" s="256">
        <f t="shared" si="8"/>
        <v>552</v>
      </c>
      <c r="B565" s="137" t="s">
        <v>14</v>
      </c>
      <c r="C565" s="80" t="s">
        <v>807</v>
      </c>
      <c r="D565" s="80" t="s">
        <v>554</v>
      </c>
      <c r="E565" s="80" t="s">
        <v>24</v>
      </c>
      <c r="F565" s="80"/>
      <c r="G565" s="81">
        <f>G566+G568+G570</f>
        <v>18604.099999999999</v>
      </c>
    </row>
    <row r="566" spans="1:9" ht="36" x14ac:dyDescent="0.25">
      <c r="A566" s="256">
        <f t="shared" si="8"/>
        <v>553</v>
      </c>
      <c r="B566" s="137" t="s">
        <v>651</v>
      </c>
      <c r="C566" s="80" t="s">
        <v>807</v>
      </c>
      <c r="D566" s="80" t="s">
        <v>554</v>
      </c>
      <c r="E566" s="80" t="s">
        <v>24</v>
      </c>
      <c r="F566" s="80" t="s">
        <v>681</v>
      </c>
      <c r="G566" s="81">
        <f>G567</f>
        <v>11353.3</v>
      </c>
    </row>
    <row r="567" spans="1:9" x14ac:dyDescent="0.25">
      <c r="A567" s="256">
        <f t="shared" si="8"/>
        <v>554</v>
      </c>
      <c r="B567" s="137" t="s">
        <v>674</v>
      </c>
      <c r="C567" s="80" t="s">
        <v>807</v>
      </c>
      <c r="D567" s="80" t="s">
        <v>554</v>
      </c>
      <c r="E567" s="80" t="s">
        <v>24</v>
      </c>
      <c r="F567" s="80" t="s">
        <v>860</v>
      </c>
      <c r="G567" s="81">
        <v>11353.3</v>
      </c>
    </row>
    <row r="568" spans="1:9" x14ac:dyDescent="0.25">
      <c r="A568" s="256">
        <f t="shared" si="8"/>
        <v>555</v>
      </c>
      <c r="B568" s="137" t="s">
        <v>296</v>
      </c>
      <c r="C568" s="80" t="s">
        <v>807</v>
      </c>
      <c r="D568" s="80" t="s">
        <v>554</v>
      </c>
      <c r="E568" s="80" t="s">
        <v>24</v>
      </c>
      <c r="F568" s="80" t="s">
        <v>863</v>
      </c>
      <c r="G568" s="81">
        <f>G569</f>
        <v>7122.8</v>
      </c>
      <c r="H568" s="127"/>
    </row>
    <row r="569" spans="1:9" x14ac:dyDescent="0.25">
      <c r="A569" s="256">
        <f t="shared" si="8"/>
        <v>556</v>
      </c>
      <c r="B569" s="137" t="s">
        <v>864</v>
      </c>
      <c r="C569" s="80" t="s">
        <v>807</v>
      </c>
      <c r="D569" s="80" t="s">
        <v>554</v>
      </c>
      <c r="E569" s="80" t="s">
        <v>24</v>
      </c>
      <c r="F569" s="80" t="s">
        <v>682</v>
      </c>
      <c r="G569" s="81">
        <f>7391.3-237.5-31</f>
        <v>7122.8</v>
      </c>
    </row>
    <row r="570" spans="1:9" x14ac:dyDescent="0.25">
      <c r="A570" s="256">
        <f t="shared" si="8"/>
        <v>557</v>
      </c>
      <c r="B570" s="230" t="s">
        <v>591</v>
      </c>
      <c r="C570" s="80" t="s">
        <v>807</v>
      </c>
      <c r="D570" s="80" t="s">
        <v>554</v>
      </c>
      <c r="E570" s="80" t="s">
        <v>24</v>
      </c>
      <c r="F570" s="71" t="s">
        <v>592</v>
      </c>
      <c r="G570" s="81">
        <f>G571</f>
        <v>128</v>
      </c>
      <c r="H570" s="127"/>
    </row>
    <row r="571" spans="1:9" x14ac:dyDescent="0.25">
      <c r="A571" s="256">
        <f t="shared" si="8"/>
        <v>558</v>
      </c>
      <c r="B571" s="137" t="s">
        <v>87</v>
      </c>
      <c r="C571" s="80" t="s">
        <v>807</v>
      </c>
      <c r="D571" s="80" t="s">
        <v>554</v>
      </c>
      <c r="E571" s="80" t="s">
        <v>24</v>
      </c>
      <c r="F571" s="71" t="s">
        <v>88</v>
      </c>
      <c r="G571" s="81">
        <v>128</v>
      </c>
    </row>
    <row r="572" spans="1:9" x14ac:dyDescent="0.25">
      <c r="A572" s="256">
        <f t="shared" si="8"/>
        <v>559</v>
      </c>
      <c r="B572" s="140" t="s">
        <v>679</v>
      </c>
      <c r="C572" s="80" t="s">
        <v>807</v>
      </c>
      <c r="D572" s="80" t="s">
        <v>554</v>
      </c>
      <c r="E572" s="80" t="s">
        <v>857</v>
      </c>
      <c r="F572" s="80"/>
      <c r="G572" s="81">
        <f>G573</f>
        <v>2250</v>
      </c>
    </row>
    <row r="573" spans="1:9" ht="48" x14ac:dyDescent="0.25">
      <c r="A573" s="256">
        <f t="shared" si="8"/>
        <v>560</v>
      </c>
      <c r="B573" s="140" t="s">
        <v>15</v>
      </c>
      <c r="C573" s="80" t="s">
        <v>807</v>
      </c>
      <c r="D573" s="80" t="s">
        <v>554</v>
      </c>
      <c r="E573" s="80" t="s">
        <v>25</v>
      </c>
      <c r="F573" s="80"/>
      <c r="G573" s="81">
        <f>G574+G576</f>
        <v>2250</v>
      </c>
    </row>
    <row r="574" spans="1:9" ht="36" x14ac:dyDescent="0.25">
      <c r="A574" s="256">
        <f t="shared" si="8"/>
        <v>561</v>
      </c>
      <c r="B574" s="137" t="s">
        <v>651</v>
      </c>
      <c r="C574" s="80" t="s">
        <v>807</v>
      </c>
      <c r="D574" s="80" t="s">
        <v>554</v>
      </c>
      <c r="E574" s="80" t="s">
        <v>25</v>
      </c>
      <c r="F574" s="80" t="s">
        <v>681</v>
      </c>
      <c r="G574" s="81">
        <f>G575</f>
        <v>1832.8999999999999</v>
      </c>
    </row>
    <row r="575" spans="1:9" x14ac:dyDescent="0.25">
      <c r="A575" s="256">
        <f t="shared" si="8"/>
        <v>562</v>
      </c>
      <c r="B575" s="137" t="s">
        <v>674</v>
      </c>
      <c r="C575" s="80" t="s">
        <v>807</v>
      </c>
      <c r="D575" s="80" t="s">
        <v>554</v>
      </c>
      <c r="E575" s="80" t="s">
        <v>25</v>
      </c>
      <c r="F575" s="80" t="s">
        <v>860</v>
      </c>
      <c r="G575" s="81">
        <f>1818.3+14.6</f>
        <v>1832.8999999999999</v>
      </c>
    </row>
    <row r="576" spans="1:9" x14ac:dyDescent="0.25">
      <c r="A576" s="256">
        <f t="shared" si="8"/>
        <v>563</v>
      </c>
      <c r="B576" s="137" t="s">
        <v>296</v>
      </c>
      <c r="C576" s="80" t="s">
        <v>807</v>
      </c>
      <c r="D576" s="80" t="s">
        <v>554</v>
      </c>
      <c r="E576" s="80" t="s">
        <v>25</v>
      </c>
      <c r="F576" s="80" t="s">
        <v>863</v>
      </c>
      <c r="G576" s="81">
        <f>G577</f>
        <v>417.1</v>
      </c>
    </row>
    <row r="577" spans="1:7" x14ac:dyDescent="0.25">
      <c r="A577" s="256">
        <f t="shared" si="8"/>
        <v>564</v>
      </c>
      <c r="B577" s="137" t="s">
        <v>864</v>
      </c>
      <c r="C577" s="80" t="s">
        <v>807</v>
      </c>
      <c r="D577" s="80" t="s">
        <v>554</v>
      </c>
      <c r="E577" s="80" t="s">
        <v>25</v>
      </c>
      <c r="F577" s="80" t="s">
        <v>682</v>
      </c>
      <c r="G577" s="92">
        <v>417.1</v>
      </c>
    </row>
    <row r="578" spans="1:7" x14ac:dyDescent="0.25">
      <c r="A578" s="256">
        <f t="shared" si="8"/>
        <v>565</v>
      </c>
      <c r="B578" s="137" t="s">
        <v>565</v>
      </c>
      <c r="C578" s="80" t="s">
        <v>807</v>
      </c>
      <c r="D578" s="80" t="s">
        <v>566</v>
      </c>
      <c r="E578" s="80"/>
      <c r="F578" s="80"/>
      <c r="G578" s="92">
        <f>G579+G601</f>
        <v>19278.600000000002</v>
      </c>
    </row>
    <row r="579" spans="1:7" x14ac:dyDescent="0.25">
      <c r="A579" s="256">
        <f t="shared" si="8"/>
        <v>566</v>
      </c>
      <c r="B579" s="140" t="s">
        <v>819</v>
      </c>
      <c r="C579" s="214" t="s">
        <v>807</v>
      </c>
      <c r="D579" s="241">
        <v>1003</v>
      </c>
      <c r="E579" s="211"/>
      <c r="F579" s="80"/>
      <c r="G579" s="92">
        <f>G580</f>
        <v>19144.800000000003</v>
      </c>
    </row>
    <row r="580" spans="1:7" ht="24" x14ac:dyDescent="0.25">
      <c r="A580" s="256">
        <f t="shared" si="8"/>
        <v>567</v>
      </c>
      <c r="B580" s="230" t="s">
        <v>658</v>
      </c>
      <c r="C580" s="80" t="s">
        <v>807</v>
      </c>
      <c r="D580" s="241">
        <v>1003</v>
      </c>
      <c r="E580" s="211" t="s">
        <v>886</v>
      </c>
      <c r="F580" s="80"/>
      <c r="G580" s="92">
        <f>G581</f>
        <v>19144.800000000003</v>
      </c>
    </row>
    <row r="581" spans="1:7" ht="25.5" customHeight="1" x14ac:dyDescent="0.25">
      <c r="A581" s="256">
        <f t="shared" si="8"/>
        <v>568</v>
      </c>
      <c r="B581" s="140" t="s">
        <v>445</v>
      </c>
      <c r="C581" s="80" t="s">
        <v>807</v>
      </c>
      <c r="D581" s="241">
        <v>1003</v>
      </c>
      <c r="E581" s="211" t="s">
        <v>887</v>
      </c>
      <c r="F581" s="80"/>
      <c r="G581" s="92">
        <f>G588+G591+G582+G585+G598</f>
        <v>19144.800000000003</v>
      </c>
    </row>
    <row r="582" spans="1:7" ht="48" x14ac:dyDescent="0.25">
      <c r="A582" s="256">
        <f t="shared" si="8"/>
        <v>569</v>
      </c>
      <c r="B582" s="137" t="s">
        <v>201</v>
      </c>
      <c r="C582" s="214" t="s">
        <v>807</v>
      </c>
      <c r="D582" s="241">
        <v>1003</v>
      </c>
      <c r="E582" s="80" t="s">
        <v>200</v>
      </c>
      <c r="F582" s="236"/>
      <c r="G582" s="81">
        <f>G583</f>
        <v>0</v>
      </c>
    </row>
    <row r="583" spans="1:7" x14ac:dyDescent="0.25">
      <c r="A583" s="256">
        <f t="shared" si="8"/>
        <v>570</v>
      </c>
      <c r="B583" s="137" t="s">
        <v>296</v>
      </c>
      <c r="C583" s="80" t="s">
        <v>807</v>
      </c>
      <c r="D583" s="241">
        <v>1003</v>
      </c>
      <c r="E583" s="80" t="s">
        <v>200</v>
      </c>
      <c r="F583" s="80" t="s">
        <v>863</v>
      </c>
      <c r="G583" s="92">
        <f>G584</f>
        <v>0</v>
      </c>
    </row>
    <row r="584" spans="1:7" x14ac:dyDescent="0.25">
      <c r="A584" s="256">
        <f t="shared" si="8"/>
        <v>571</v>
      </c>
      <c r="B584" s="137" t="s">
        <v>864</v>
      </c>
      <c r="C584" s="80" t="s">
        <v>807</v>
      </c>
      <c r="D584" s="241">
        <v>1003</v>
      </c>
      <c r="E584" s="80" t="s">
        <v>200</v>
      </c>
      <c r="F584" s="80" t="s">
        <v>682</v>
      </c>
      <c r="G584" s="92">
        <v>0</v>
      </c>
    </row>
    <row r="585" spans="1:7" ht="60" x14ac:dyDescent="0.25">
      <c r="A585" s="256">
        <f t="shared" si="8"/>
        <v>572</v>
      </c>
      <c r="B585" s="137" t="s">
        <v>791</v>
      </c>
      <c r="C585" s="214" t="s">
        <v>807</v>
      </c>
      <c r="D585" s="241">
        <v>1003</v>
      </c>
      <c r="E585" s="80" t="s">
        <v>792</v>
      </c>
      <c r="F585" s="236"/>
      <c r="G585" s="81">
        <f>G586</f>
        <v>2805.5</v>
      </c>
    </row>
    <row r="586" spans="1:7" x14ac:dyDescent="0.25">
      <c r="A586" s="256">
        <f t="shared" si="8"/>
        <v>573</v>
      </c>
      <c r="B586" s="137" t="s">
        <v>864</v>
      </c>
      <c r="C586" s="80" t="s">
        <v>807</v>
      </c>
      <c r="D586" s="241">
        <v>1003</v>
      </c>
      <c r="E586" s="80" t="s">
        <v>792</v>
      </c>
      <c r="F586" s="80" t="s">
        <v>863</v>
      </c>
      <c r="G586" s="92">
        <f>G587</f>
        <v>2805.5</v>
      </c>
    </row>
    <row r="587" spans="1:7" x14ac:dyDescent="0.25">
      <c r="A587" s="256">
        <f t="shared" si="8"/>
        <v>574</v>
      </c>
      <c r="B587" s="140" t="s">
        <v>299</v>
      </c>
      <c r="C587" s="80" t="s">
        <v>807</v>
      </c>
      <c r="D587" s="241">
        <v>1003</v>
      </c>
      <c r="E587" s="80" t="s">
        <v>792</v>
      </c>
      <c r="F587" s="80" t="s">
        <v>682</v>
      </c>
      <c r="G587" s="92">
        <v>2805.5</v>
      </c>
    </row>
    <row r="588" spans="1:7" ht="60" x14ac:dyDescent="0.25">
      <c r="A588" s="256">
        <f t="shared" si="8"/>
        <v>575</v>
      </c>
      <c r="B588" s="137" t="s">
        <v>357</v>
      </c>
      <c r="C588" s="214" t="s">
        <v>807</v>
      </c>
      <c r="D588" s="241">
        <v>1003</v>
      </c>
      <c r="E588" s="80" t="s">
        <v>26</v>
      </c>
      <c r="F588" s="236"/>
      <c r="G588" s="81">
        <f>G589</f>
        <v>100.8</v>
      </c>
    </row>
    <row r="589" spans="1:7" x14ac:dyDescent="0.25">
      <c r="A589" s="256">
        <f t="shared" si="8"/>
        <v>576</v>
      </c>
      <c r="B589" s="140" t="s">
        <v>299</v>
      </c>
      <c r="C589" s="80" t="s">
        <v>807</v>
      </c>
      <c r="D589" s="241">
        <v>1003</v>
      </c>
      <c r="E589" s="80" t="s">
        <v>26</v>
      </c>
      <c r="F589" s="80" t="s">
        <v>300</v>
      </c>
      <c r="G589" s="92">
        <f>G590</f>
        <v>100.8</v>
      </c>
    </row>
    <row r="590" spans="1:7" x14ac:dyDescent="0.25">
      <c r="A590" s="256">
        <f t="shared" si="8"/>
        <v>577</v>
      </c>
      <c r="B590" s="233" t="s">
        <v>301</v>
      </c>
      <c r="C590" s="80" t="s">
        <v>807</v>
      </c>
      <c r="D590" s="241">
        <v>1003</v>
      </c>
      <c r="E590" s="80" t="s">
        <v>26</v>
      </c>
      <c r="F590" s="80" t="s">
        <v>302</v>
      </c>
      <c r="G590" s="92">
        <v>100.8</v>
      </c>
    </row>
    <row r="591" spans="1:7" ht="60" x14ac:dyDescent="0.25">
      <c r="A591" s="256">
        <f t="shared" si="8"/>
        <v>578</v>
      </c>
      <c r="B591" s="137" t="s">
        <v>358</v>
      </c>
      <c r="C591" s="214" t="s">
        <v>807</v>
      </c>
      <c r="D591" s="241">
        <v>1003</v>
      </c>
      <c r="E591" s="80" t="s">
        <v>27</v>
      </c>
      <c r="F591" s="236"/>
      <c r="G591" s="81">
        <f>G594+G596+G592</f>
        <v>12528.600000000002</v>
      </c>
    </row>
    <row r="592" spans="1:7" ht="36" x14ac:dyDescent="0.25">
      <c r="A592" s="256">
        <f t="shared" ref="A592:A655" si="9">A591+1</f>
        <v>579</v>
      </c>
      <c r="B592" s="137" t="s">
        <v>651</v>
      </c>
      <c r="C592" s="80" t="s">
        <v>807</v>
      </c>
      <c r="D592" s="241">
        <v>1003</v>
      </c>
      <c r="E592" s="80" t="s">
        <v>27</v>
      </c>
      <c r="F592" s="80" t="s">
        <v>681</v>
      </c>
      <c r="G592" s="81">
        <f>G593</f>
        <v>547.6</v>
      </c>
    </row>
    <row r="593" spans="1:12" x14ac:dyDescent="0.25">
      <c r="A593" s="256">
        <f t="shared" si="9"/>
        <v>580</v>
      </c>
      <c r="B593" s="137" t="s">
        <v>674</v>
      </c>
      <c r="C593" s="80" t="s">
        <v>807</v>
      </c>
      <c r="D593" s="241">
        <v>1003</v>
      </c>
      <c r="E593" s="80" t="s">
        <v>27</v>
      </c>
      <c r="F593" s="80" t="s">
        <v>860</v>
      </c>
      <c r="G593" s="81">
        <v>547.6</v>
      </c>
    </row>
    <row r="594" spans="1:12" x14ac:dyDescent="0.25">
      <c r="A594" s="256">
        <f t="shared" si="9"/>
        <v>581</v>
      </c>
      <c r="B594" s="137" t="s">
        <v>296</v>
      </c>
      <c r="C594" s="80" t="s">
        <v>807</v>
      </c>
      <c r="D594" s="241">
        <v>1003</v>
      </c>
      <c r="E594" s="80" t="s">
        <v>27</v>
      </c>
      <c r="F594" s="80" t="s">
        <v>863</v>
      </c>
      <c r="G594" s="92">
        <f>G595</f>
        <v>11582.300000000001</v>
      </c>
    </row>
    <row r="595" spans="1:12" x14ac:dyDescent="0.25">
      <c r="A595" s="256">
        <f t="shared" si="9"/>
        <v>582</v>
      </c>
      <c r="B595" s="137" t="s">
        <v>864</v>
      </c>
      <c r="C595" s="80" t="s">
        <v>807</v>
      </c>
      <c r="D595" s="241">
        <v>1003</v>
      </c>
      <c r="E595" s="80" t="s">
        <v>27</v>
      </c>
      <c r="F595" s="80" t="s">
        <v>682</v>
      </c>
      <c r="G595" s="92">
        <f>10065.7+1516.6</f>
        <v>11582.300000000001</v>
      </c>
    </row>
    <row r="596" spans="1:12" x14ac:dyDescent="0.25">
      <c r="A596" s="256">
        <f t="shared" si="9"/>
        <v>583</v>
      </c>
      <c r="B596" s="140" t="s">
        <v>299</v>
      </c>
      <c r="C596" s="80" t="s">
        <v>807</v>
      </c>
      <c r="D596" s="241">
        <v>1003</v>
      </c>
      <c r="E596" s="80" t="s">
        <v>27</v>
      </c>
      <c r="F596" s="80" t="s">
        <v>300</v>
      </c>
      <c r="G596" s="92">
        <f>G597</f>
        <v>398.7</v>
      </c>
    </row>
    <row r="597" spans="1:12" x14ac:dyDescent="0.25">
      <c r="A597" s="256">
        <f t="shared" si="9"/>
        <v>584</v>
      </c>
      <c r="B597" s="233" t="s">
        <v>301</v>
      </c>
      <c r="C597" s="80" t="s">
        <v>807</v>
      </c>
      <c r="D597" s="241">
        <v>1003</v>
      </c>
      <c r="E597" s="80" t="s">
        <v>27</v>
      </c>
      <c r="F597" s="80" t="s">
        <v>302</v>
      </c>
      <c r="G597" s="92">
        <v>398.7</v>
      </c>
    </row>
    <row r="598" spans="1:12" ht="72" x14ac:dyDescent="0.25">
      <c r="A598" s="256">
        <f t="shared" si="9"/>
        <v>585</v>
      </c>
      <c r="B598" s="137" t="s">
        <v>793</v>
      </c>
      <c r="C598" s="214" t="s">
        <v>807</v>
      </c>
      <c r="D598" s="241">
        <v>1003</v>
      </c>
      <c r="E598" s="80" t="s">
        <v>794</v>
      </c>
      <c r="F598" s="236"/>
      <c r="G598" s="81">
        <f>G599</f>
        <v>3709.9</v>
      </c>
    </row>
    <row r="599" spans="1:12" x14ac:dyDescent="0.25">
      <c r="A599" s="256">
        <f t="shared" si="9"/>
        <v>586</v>
      </c>
      <c r="B599" s="137" t="s">
        <v>864</v>
      </c>
      <c r="C599" s="80" t="s">
        <v>807</v>
      </c>
      <c r="D599" s="241">
        <v>1003</v>
      </c>
      <c r="E599" s="80" t="s">
        <v>794</v>
      </c>
      <c r="F599" s="80" t="s">
        <v>863</v>
      </c>
      <c r="G599" s="92">
        <f>G600</f>
        <v>3709.9</v>
      </c>
    </row>
    <row r="600" spans="1:12" x14ac:dyDescent="0.25">
      <c r="A600" s="256">
        <f t="shared" si="9"/>
        <v>587</v>
      </c>
      <c r="B600" s="140" t="s">
        <v>299</v>
      </c>
      <c r="C600" s="80" t="s">
        <v>807</v>
      </c>
      <c r="D600" s="241">
        <v>1003</v>
      </c>
      <c r="E600" s="80" t="s">
        <v>794</v>
      </c>
      <c r="F600" s="80" t="s">
        <v>682</v>
      </c>
      <c r="G600" s="92">
        <v>3709.9</v>
      </c>
    </row>
    <row r="601" spans="1:12" x14ac:dyDescent="0.25">
      <c r="A601" s="256">
        <f t="shared" si="9"/>
        <v>588</v>
      </c>
      <c r="B601" s="137" t="s">
        <v>821</v>
      </c>
      <c r="C601" s="80" t="s">
        <v>807</v>
      </c>
      <c r="D601" s="80" t="s">
        <v>822</v>
      </c>
      <c r="E601" s="80"/>
      <c r="F601" s="80"/>
      <c r="G601" s="92">
        <f>G606</f>
        <v>133.79999999999995</v>
      </c>
    </row>
    <row r="602" spans="1:12" ht="24" x14ac:dyDescent="0.25">
      <c r="A602" s="256">
        <f t="shared" si="9"/>
        <v>589</v>
      </c>
      <c r="B602" s="230" t="s">
        <v>658</v>
      </c>
      <c r="C602" s="80" t="s">
        <v>807</v>
      </c>
      <c r="D602" s="80" t="s">
        <v>822</v>
      </c>
      <c r="E602" s="211" t="s">
        <v>886</v>
      </c>
      <c r="F602" s="80"/>
      <c r="G602" s="92">
        <f>G603</f>
        <v>133.79999999999995</v>
      </c>
    </row>
    <row r="603" spans="1:12" ht="24" x14ac:dyDescent="0.25">
      <c r="A603" s="256">
        <f t="shared" si="9"/>
        <v>590</v>
      </c>
      <c r="B603" s="140" t="s">
        <v>445</v>
      </c>
      <c r="C603" s="80" t="s">
        <v>807</v>
      </c>
      <c r="D603" s="80" t="s">
        <v>822</v>
      </c>
      <c r="E603" s="211" t="s">
        <v>887</v>
      </c>
      <c r="F603" s="80"/>
      <c r="G603" s="92">
        <f>G606</f>
        <v>133.79999999999995</v>
      </c>
      <c r="L603" s="65"/>
    </row>
    <row r="604" spans="1:12" ht="60" x14ac:dyDescent="0.25">
      <c r="A604" s="256">
        <f t="shared" si="9"/>
        <v>591</v>
      </c>
      <c r="B604" s="137" t="s">
        <v>359</v>
      </c>
      <c r="C604" s="80" t="s">
        <v>807</v>
      </c>
      <c r="D604" s="241">
        <v>1004</v>
      </c>
      <c r="E604" s="80" t="s">
        <v>28</v>
      </c>
      <c r="F604" s="231"/>
      <c r="G604" s="81">
        <f>G605</f>
        <v>133.79999999999995</v>
      </c>
    </row>
    <row r="605" spans="1:12" s="49" customFormat="1" x14ac:dyDescent="0.25">
      <c r="A605" s="256">
        <f t="shared" si="9"/>
        <v>592</v>
      </c>
      <c r="B605" s="140" t="s">
        <v>299</v>
      </c>
      <c r="C605" s="80" t="s">
        <v>807</v>
      </c>
      <c r="D605" s="241">
        <v>1004</v>
      </c>
      <c r="E605" s="80" t="s">
        <v>28</v>
      </c>
      <c r="F605" s="80" t="s">
        <v>300</v>
      </c>
      <c r="G605" s="92">
        <f>G606</f>
        <v>133.79999999999995</v>
      </c>
      <c r="H605" s="124"/>
      <c r="I605" s="47"/>
    </row>
    <row r="606" spans="1:12" s="49" customFormat="1" x14ac:dyDescent="0.25">
      <c r="A606" s="256">
        <f t="shared" si="9"/>
        <v>593</v>
      </c>
      <c r="B606" s="233" t="s">
        <v>301</v>
      </c>
      <c r="C606" s="80" t="s">
        <v>807</v>
      </c>
      <c r="D606" s="241">
        <v>1004</v>
      </c>
      <c r="E606" s="80" t="s">
        <v>28</v>
      </c>
      <c r="F606" s="80" t="s">
        <v>302</v>
      </c>
      <c r="G606" s="92">
        <f>1413.7-1279.9</f>
        <v>133.79999999999995</v>
      </c>
      <c r="H606" s="124"/>
      <c r="I606" s="47"/>
    </row>
    <row r="607" spans="1:12" s="49" customFormat="1" ht="24" x14ac:dyDescent="0.25">
      <c r="A607" s="256">
        <f t="shared" si="9"/>
        <v>594</v>
      </c>
      <c r="B607" s="245" t="s">
        <v>368</v>
      </c>
      <c r="C607" s="226" t="s">
        <v>369</v>
      </c>
      <c r="D607" s="226"/>
      <c r="E607" s="246"/>
      <c r="F607" s="247"/>
      <c r="G607" s="248">
        <f>G608+G622+G658+G687+G680</f>
        <v>56485.200000000004</v>
      </c>
      <c r="H607" s="124"/>
      <c r="I607" s="124"/>
      <c r="J607" s="124"/>
    </row>
    <row r="608" spans="1:12" s="49" customFormat="1" x14ac:dyDescent="0.25">
      <c r="A608" s="256">
        <f t="shared" si="9"/>
        <v>595</v>
      </c>
      <c r="B608" s="140" t="s">
        <v>524</v>
      </c>
      <c r="C608" s="80" t="s">
        <v>369</v>
      </c>
      <c r="D608" s="80" t="s">
        <v>730</v>
      </c>
      <c r="E608" s="212"/>
      <c r="F608" s="231"/>
      <c r="G608" s="81">
        <f>G609</f>
        <v>4187</v>
      </c>
      <c r="H608" s="124"/>
      <c r="I608" s="47"/>
    </row>
    <row r="609" spans="1:9" s="49" customFormat="1" ht="24" x14ac:dyDescent="0.25">
      <c r="A609" s="256">
        <f t="shared" si="9"/>
        <v>596</v>
      </c>
      <c r="B609" s="140" t="s">
        <v>862</v>
      </c>
      <c r="C609" s="80" t="s">
        <v>369</v>
      </c>
      <c r="D609" s="80" t="s">
        <v>500</v>
      </c>
      <c r="E609" s="212"/>
      <c r="F609" s="231"/>
      <c r="G609" s="81">
        <f>G610</f>
        <v>4187</v>
      </c>
      <c r="H609" s="124"/>
      <c r="I609" s="47"/>
    </row>
    <row r="610" spans="1:9" ht="24" x14ac:dyDescent="0.25">
      <c r="A610" s="256">
        <f t="shared" si="9"/>
        <v>597</v>
      </c>
      <c r="B610" s="140" t="s">
        <v>889</v>
      </c>
      <c r="C610" s="80" t="s">
        <v>369</v>
      </c>
      <c r="D610" s="80" t="s">
        <v>500</v>
      </c>
      <c r="E610" s="212" t="s">
        <v>604</v>
      </c>
      <c r="F610" s="231"/>
      <c r="G610" s="81">
        <f>G611</f>
        <v>4187</v>
      </c>
    </row>
    <row r="611" spans="1:9" x14ac:dyDescent="0.25">
      <c r="A611" s="256">
        <f t="shared" si="9"/>
        <v>598</v>
      </c>
      <c r="B611" s="140" t="s">
        <v>360</v>
      </c>
      <c r="C611" s="80" t="s">
        <v>369</v>
      </c>
      <c r="D611" s="80" t="s">
        <v>500</v>
      </c>
      <c r="E611" s="212" t="s">
        <v>31</v>
      </c>
      <c r="F611" s="231"/>
      <c r="G611" s="81">
        <f>G615+G612</f>
        <v>4187</v>
      </c>
    </row>
    <row r="612" spans="1:9" ht="48" x14ac:dyDescent="0.25">
      <c r="A612" s="256">
        <f t="shared" si="9"/>
        <v>599</v>
      </c>
      <c r="B612" s="140" t="s">
        <v>213</v>
      </c>
      <c r="C612" s="80" t="s">
        <v>369</v>
      </c>
      <c r="D612" s="80" t="s">
        <v>500</v>
      </c>
      <c r="E612" s="80" t="s">
        <v>214</v>
      </c>
      <c r="F612" s="80" t="s">
        <v>649</v>
      </c>
      <c r="G612" s="228">
        <f>G613</f>
        <v>298.7</v>
      </c>
    </row>
    <row r="613" spans="1:9" ht="36" x14ac:dyDescent="0.25">
      <c r="A613" s="256">
        <f t="shared" si="9"/>
        <v>600</v>
      </c>
      <c r="B613" s="140" t="s">
        <v>651</v>
      </c>
      <c r="C613" s="80" t="s">
        <v>369</v>
      </c>
      <c r="D613" s="80" t="s">
        <v>500</v>
      </c>
      <c r="E613" s="80" t="s">
        <v>214</v>
      </c>
      <c r="F613" s="80" t="s">
        <v>681</v>
      </c>
      <c r="G613" s="228">
        <f>G614</f>
        <v>298.7</v>
      </c>
    </row>
    <row r="614" spans="1:9" x14ac:dyDescent="0.25">
      <c r="A614" s="256">
        <f t="shared" si="9"/>
        <v>601</v>
      </c>
      <c r="B614" s="140" t="s">
        <v>673</v>
      </c>
      <c r="C614" s="80" t="s">
        <v>369</v>
      </c>
      <c r="D614" s="80" t="s">
        <v>500</v>
      </c>
      <c r="E614" s="80" t="s">
        <v>214</v>
      </c>
      <c r="F614" s="80" t="s">
        <v>303</v>
      </c>
      <c r="G614" s="92">
        <v>298.7</v>
      </c>
    </row>
    <row r="615" spans="1:9" ht="36" x14ac:dyDescent="0.25">
      <c r="A615" s="256">
        <f t="shared" si="9"/>
        <v>602</v>
      </c>
      <c r="B615" s="137" t="s">
        <v>162</v>
      </c>
      <c r="C615" s="80" t="s">
        <v>369</v>
      </c>
      <c r="D615" s="80" t="s">
        <v>500</v>
      </c>
      <c r="E615" s="80" t="s">
        <v>32</v>
      </c>
      <c r="F615" s="80"/>
      <c r="G615" s="92">
        <f>G616+G618+G620</f>
        <v>3888.3</v>
      </c>
    </row>
    <row r="616" spans="1:9" ht="36" x14ac:dyDescent="0.25">
      <c r="A616" s="256">
        <f t="shared" si="9"/>
        <v>603</v>
      </c>
      <c r="B616" s="137" t="s">
        <v>651</v>
      </c>
      <c r="C616" s="80" t="s">
        <v>369</v>
      </c>
      <c r="D616" s="80" t="s">
        <v>500</v>
      </c>
      <c r="E616" s="80" t="s">
        <v>32</v>
      </c>
      <c r="F616" s="80" t="s">
        <v>681</v>
      </c>
      <c r="G616" s="92">
        <f>G617</f>
        <v>2726</v>
      </c>
    </row>
    <row r="617" spans="1:9" x14ac:dyDescent="0.25">
      <c r="A617" s="256">
        <f t="shared" si="9"/>
        <v>604</v>
      </c>
      <c r="B617" s="140" t="s">
        <v>673</v>
      </c>
      <c r="C617" s="80" t="s">
        <v>369</v>
      </c>
      <c r="D617" s="80" t="s">
        <v>500</v>
      </c>
      <c r="E617" s="80" t="s">
        <v>32</v>
      </c>
      <c r="F617" s="80" t="s">
        <v>303</v>
      </c>
      <c r="G617" s="92">
        <f>2652.6-2.6+76</f>
        <v>2726</v>
      </c>
    </row>
    <row r="618" spans="1:9" x14ac:dyDescent="0.25">
      <c r="A618" s="256">
        <f t="shared" si="9"/>
        <v>605</v>
      </c>
      <c r="B618" s="137" t="s">
        <v>296</v>
      </c>
      <c r="C618" s="80" t="s">
        <v>369</v>
      </c>
      <c r="D618" s="80" t="s">
        <v>500</v>
      </c>
      <c r="E618" s="80" t="s">
        <v>32</v>
      </c>
      <c r="F618" s="80" t="s">
        <v>863</v>
      </c>
      <c r="G618" s="92">
        <f>G619</f>
        <v>1156.1000000000001</v>
      </c>
    </row>
    <row r="619" spans="1:9" x14ac:dyDescent="0.25">
      <c r="A619" s="256">
        <f t="shared" si="9"/>
        <v>606</v>
      </c>
      <c r="B619" s="137" t="s">
        <v>864</v>
      </c>
      <c r="C619" s="80" t="s">
        <v>369</v>
      </c>
      <c r="D619" s="80" t="s">
        <v>500</v>
      </c>
      <c r="E619" s="80" t="s">
        <v>32</v>
      </c>
      <c r="F619" s="80" t="s">
        <v>682</v>
      </c>
      <c r="G619" s="92">
        <f>290.6+891.7-26.2</f>
        <v>1156.1000000000001</v>
      </c>
    </row>
    <row r="620" spans="1:9" x14ac:dyDescent="0.25">
      <c r="A620" s="256">
        <f t="shared" si="9"/>
        <v>607</v>
      </c>
      <c r="B620" s="230" t="s">
        <v>591</v>
      </c>
      <c r="C620" s="80" t="s">
        <v>369</v>
      </c>
      <c r="D620" s="80" t="s">
        <v>500</v>
      </c>
      <c r="E620" s="80" t="s">
        <v>32</v>
      </c>
      <c r="F620" s="71" t="s">
        <v>592</v>
      </c>
      <c r="G620" s="81">
        <f>G621</f>
        <v>6.2</v>
      </c>
      <c r="H620" s="127"/>
    </row>
    <row r="621" spans="1:9" x14ac:dyDescent="0.25">
      <c r="A621" s="256">
        <f t="shared" si="9"/>
        <v>608</v>
      </c>
      <c r="B621" s="137" t="s">
        <v>87</v>
      </c>
      <c r="C621" s="80" t="s">
        <v>369</v>
      </c>
      <c r="D621" s="80" t="s">
        <v>500</v>
      </c>
      <c r="E621" s="80" t="s">
        <v>32</v>
      </c>
      <c r="F621" s="71" t="s">
        <v>88</v>
      </c>
      <c r="G621" s="81">
        <v>6.2</v>
      </c>
    </row>
    <row r="622" spans="1:9" x14ac:dyDescent="0.25">
      <c r="A622" s="256">
        <f t="shared" si="9"/>
        <v>609</v>
      </c>
      <c r="B622" s="140" t="s">
        <v>532</v>
      </c>
      <c r="C622" s="80" t="s">
        <v>369</v>
      </c>
      <c r="D622" s="80" t="s">
        <v>533</v>
      </c>
      <c r="E622" s="80"/>
      <c r="F622" s="80"/>
      <c r="G622" s="92">
        <f>G623+G651</f>
        <v>24196.700000000004</v>
      </c>
    </row>
    <row r="623" spans="1:9" x14ac:dyDescent="0.25">
      <c r="A623" s="256">
        <f t="shared" si="9"/>
        <v>610</v>
      </c>
      <c r="B623" s="140" t="s">
        <v>475</v>
      </c>
      <c r="C623" s="80" t="s">
        <v>369</v>
      </c>
      <c r="D623" s="80" t="s">
        <v>539</v>
      </c>
      <c r="E623" s="80"/>
      <c r="F623" s="80"/>
      <c r="G623" s="92">
        <f>G624+G638</f>
        <v>23341.800000000003</v>
      </c>
    </row>
    <row r="624" spans="1:9" ht="24" x14ac:dyDescent="0.25">
      <c r="A624" s="256">
        <f t="shared" si="9"/>
        <v>611</v>
      </c>
      <c r="B624" s="230" t="s">
        <v>454</v>
      </c>
      <c r="C624" s="80" t="s">
        <v>369</v>
      </c>
      <c r="D624" s="80" t="s">
        <v>539</v>
      </c>
      <c r="E624" s="212" t="s">
        <v>496</v>
      </c>
      <c r="F624" s="80"/>
      <c r="G624" s="92">
        <f>G625</f>
        <v>14908.100000000002</v>
      </c>
    </row>
    <row r="625" spans="1:8" x14ac:dyDescent="0.25">
      <c r="A625" s="256">
        <f t="shared" si="9"/>
        <v>612</v>
      </c>
      <c r="B625" s="213" t="s">
        <v>455</v>
      </c>
      <c r="C625" s="80" t="s">
        <v>369</v>
      </c>
      <c r="D625" s="80" t="s">
        <v>539</v>
      </c>
      <c r="E625" s="80" t="s">
        <v>33</v>
      </c>
      <c r="F625" s="80"/>
      <c r="G625" s="92">
        <f>G626+G629+G632+G635</f>
        <v>14908.100000000002</v>
      </c>
    </row>
    <row r="626" spans="1:8" ht="48" x14ac:dyDescent="0.25">
      <c r="A626" s="256">
        <f t="shared" si="9"/>
        <v>613</v>
      </c>
      <c r="B626" s="213" t="s">
        <v>840</v>
      </c>
      <c r="C626" s="80" t="s">
        <v>369</v>
      </c>
      <c r="D626" s="80" t="s">
        <v>539</v>
      </c>
      <c r="E626" s="80" t="s">
        <v>226</v>
      </c>
      <c r="F626" s="211"/>
      <c r="G626" s="234">
        <f>G627</f>
        <v>13153.7</v>
      </c>
      <c r="H626" s="65"/>
    </row>
    <row r="627" spans="1:8" ht="21" customHeight="1" x14ac:dyDescent="0.25">
      <c r="A627" s="256">
        <f t="shared" si="9"/>
        <v>614</v>
      </c>
      <c r="B627" s="137" t="s">
        <v>296</v>
      </c>
      <c r="C627" s="80" t="s">
        <v>369</v>
      </c>
      <c r="D627" s="214" t="s">
        <v>539</v>
      </c>
      <c r="E627" s="80" t="s">
        <v>226</v>
      </c>
      <c r="F627" s="80" t="s">
        <v>863</v>
      </c>
      <c r="G627" s="112">
        <f>G628</f>
        <v>13153.7</v>
      </c>
      <c r="H627" s="65"/>
    </row>
    <row r="628" spans="1:8" ht="21.75" customHeight="1" x14ac:dyDescent="0.25">
      <c r="A628" s="256">
        <f t="shared" si="9"/>
        <v>615</v>
      </c>
      <c r="B628" s="137" t="s">
        <v>864</v>
      </c>
      <c r="C628" s="80" t="s">
        <v>369</v>
      </c>
      <c r="D628" s="214" t="s">
        <v>539</v>
      </c>
      <c r="E628" s="80" t="s">
        <v>226</v>
      </c>
      <c r="F628" s="80" t="s">
        <v>682</v>
      </c>
      <c r="G628" s="112">
        <v>13153.7</v>
      </c>
    </row>
    <row r="629" spans="1:8" ht="36" x14ac:dyDescent="0.25">
      <c r="A629" s="256">
        <f t="shared" si="9"/>
        <v>616</v>
      </c>
      <c r="B629" s="213" t="s">
        <v>841</v>
      </c>
      <c r="C629" s="80" t="s">
        <v>369</v>
      </c>
      <c r="D629" s="80" t="s">
        <v>539</v>
      </c>
      <c r="E629" s="80" t="s">
        <v>34</v>
      </c>
      <c r="F629" s="211"/>
      <c r="G629" s="234">
        <f>G630</f>
        <v>339.69999999999987</v>
      </c>
    </row>
    <row r="630" spans="1:8" ht="21" customHeight="1" x14ac:dyDescent="0.25">
      <c r="A630" s="256">
        <f t="shared" si="9"/>
        <v>617</v>
      </c>
      <c r="B630" s="137" t="s">
        <v>296</v>
      </c>
      <c r="C630" s="80" t="s">
        <v>369</v>
      </c>
      <c r="D630" s="214" t="s">
        <v>539</v>
      </c>
      <c r="E630" s="80" t="s">
        <v>34</v>
      </c>
      <c r="F630" s="80" t="s">
        <v>863</v>
      </c>
      <c r="G630" s="112">
        <f>G631</f>
        <v>339.69999999999987</v>
      </c>
    </row>
    <row r="631" spans="1:8" ht="21.75" customHeight="1" x14ac:dyDescent="0.25">
      <c r="A631" s="256">
        <f t="shared" si="9"/>
        <v>618</v>
      </c>
      <c r="B631" s="137" t="s">
        <v>864</v>
      </c>
      <c r="C631" s="80" t="s">
        <v>369</v>
      </c>
      <c r="D631" s="214" t="s">
        <v>539</v>
      </c>
      <c r="E631" s="80" t="s">
        <v>34</v>
      </c>
      <c r="F631" s="80" t="s">
        <v>682</v>
      </c>
      <c r="G631" s="112">
        <f>1612.3-1048.4-224.2</f>
        <v>339.69999999999987</v>
      </c>
    </row>
    <row r="632" spans="1:8" ht="48" x14ac:dyDescent="0.25">
      <c r="A632" s="256">
        <f t="shared" si="9"/>
        <v>619</v>
      </c>
      <c r="B632" s="213" t="s">
        <v>216</v>
      </c>
      <c r="C632" s="80" t="s">
        <v>369</v>
      </c>
      <c r="D632" s="80" t="s">
        <v>539</v>
      </c>
      <c r="E632" s="80" t="s">
        <v>215</v>
      </c>
      <c r="F632" s="211"/>
      <c r="G632" s="234">
        <f>G633</f>
        <v>142.10000000000002</v>
      </c>
    </row>
    <row r="633" spans="1:8" ht="21" customHeight="1" x14ac:dyDescent="0.25">
      <c r="A633" s="256">
        <f t="shared" si="9"/>
        <v>620</v>
      </c>
      <c r="B633" s="137" t="s">
        <v>296</v>
      </c>
      <c r="C633" s="80" t="s">
        <v>369</v>
      </c>
      <c r="D633" s="214" t="s">
        <v>539</v>
      </c>
      <c r="E633" s="80" t="s">
        <v>215</v>
      </c>
      <c r="F633" s="80" t="s">
        <v>863</v>
      </c>
      <c r="G633" s="112">
        <f>G634</f>
        <v>142.10000000000002</v>
      </c>
    </row>
    <row r="634" spans="1:8" ht="21.75" customHeight="1" x14ac:dyDescent="0.25">
      <c r="A634" s="256">
        <f t="shared" si="9"/>
        <v>621</v>
      </c>
      <c r="B634" s="137" t="s">
        <v>864</v>
      </c>
      <c r="C634" s="80" t="s">
        <v>369</v>
      </c>
      <c r="D634" s="214" t="s">
        <v>539</v>
      </c>
      <c r="E634" s="80" t="s">
        <v>215</v>
      </c>
      <c r="F634" s="80" t="s">
        <v>682</v>
      </c>
      <c r="G634" s="112">
        <f>880.6-738.5</f>
        <v>142.10000000000002</v>
      </c>
    </row>
    <row r="635" spans="1:8" ht="48" x14ac:dyDescent="0.25">
      <c r="A635" s="256">
        <f t="shared" si="9"/>
        <v>622</v>
      </c>
      <c r="B635" s="213" t="s">
        <v>4</v>
      </c>
      <c r="C635" s="80" t="s">
        <v>369</v>
      </c>
      <c r="D635" s="80" t="s">
        <v>539</v>
      </c>
      <c r="E635" s="80" t="s">
        <v>2</v>
      </c>
      <c r="F635" s="211"/>
      <c r="G635" s="234">
        <f>G636</f>
        <v>1272.6000000000001</v>
      </c>
    </row>
    <row r="636" spans="1:8" ht="21" customHeight="1" x14ac:dyDescent="0.25">
      <c r="A636" s="256">
        <f t="shared" si="9"/>
        <v>623</v>
      </c>
      <c r="B636" s="137" t="s">
        <v>296</v>
      </c>
      <c r="C636" s="80" t="s">
        <v>369</v>
      </c>
      <c r="D636" s="214" t="s">
        <v>539</v>
      </c>
      <c r="E636" s="80" t="s">
        <v>2</v>
      </c>
      <c r="F636" s="80" t="s">
        <v>863</v>
      </c>
      <c r="G636" s="112">
        <f>G637</f>
        <v>1272.6000000000001</v>
      </c>
    </row>
    <row r="637" spans="1:8" ht="21.75" customHeight="1" x14ac:dyDescent="0.25">
      <c r="A637" s="256">
        <f t="shared" si="9"/>
        <v>624</v>
      </c>
      <c r="B637" s="137" t="s">
        <v>864</v>
      </c>
      <c r="C637" s="80" t="s">
        <v>369</v>
      </c>
      <c r="D637" s="214" t="s">
        <v>539</v>
      </c>
      <c r="E637" s="80" t="s">
        <v>2</v>
      </c>
      <c r="F637" s="80" t="s">
        <v>682</v>
      </c>
      <c r="G637" s="112">
        <f>1048.4+224.2</f>
        <v>1272.6000000000001</v>
      </c>
    </row>
    <row r="638" spans="1:8" x14ac:dyDescent="0.25">
      <c r="A638" s="256">
        <f t="shared" si="9"/>
        <v>625</v>
      </c>
      <c r="B638" s="140" t="s">
        <v>67</v>
      </c>
      <c r="C638" s="80" t="s">
        <v>369</v>
      </c>
      <c r="D638" s="214" t="s">
        <v>539</v>
      </c>
      <c r="E638" s="80" t="s">
        <v>689</v>
      </c>
      <c r="F638" s="80"/>
      <c r="G638" s="92">
        <f>G639+G645+G642+G648</f>
        <v>8433.7000000000007</v>
      </c>
    </row>
    <row r="639" spans="1:8" ht="36" x14ac:dyDescent="0.25">
      <c r="A639" s="256">
        <f t="shared" si="9"/>
        <v>626</v>
      </c>
      <c r="B639" s="140" t="s">
        <v>306</v>
      </c>
      <c r="C639" s="80" t="s">
        <v>369</v>
      </c>
      <c r="D639" s="214" t="s">
        <v>539</v>
      </c>
      <c r="E639" s="214" t="s">
        <v>217</v>
      </c>
      <c r="F639" s="80"/>
      <c r="G639" s="92">
        <f>G640</f>
        <v>6026.6</v>
      </c>
    </row>
    <row r="640" spans="1:8" x14ac:dyDescent="0.25">
      <c r="A640" s="256">
        <f t="shared" si="9"/>
        <v>627</v>
      </c>
      <c r="B640" s="140" t="s">
        <v>476</v>
      </c>
      <c r="C640" s="80" t="s">
        <v>369</v>
      </c>
      <c r="D640" s="214" t="s">
        <v>539</v>
      </c>
      <c r="E640" s="214" t="s">
        <v>217</v>
      </c>
      <c r="F640" s="214" t="s">
        <v>477</v>
      </c>
      <c r="G640" s="112">
        <f>G641</f>
        <v>6026.6</v>
      </c>
    </row>
    <row r="641" spans="1:9" x14ac:dyDescent="0.25">
      <c r="A641" s="256">
        <f t="shared" si="9"/>
        <v>628</v>
      </c>
      <c r="B641" s="140" t="s">
        <v>114</v>
      </c>
      <c r="C641" s="80" t="s">
        <v>369</v>
      </c>
      <c r="D641" s="214" t="s">
        <v>539</v>
      </c>
      <c r="E641" s="214" t="s">
        <v>217</v>
      </c>
      <c r="F641" s="214" t="s">
        <v>115</v>
      </c>
      <c r="G641" s="112">
        <v>6026.6</v>
      </c>
    </row>
    <row r="642" spans="1:9" ht="24" x14ac:dyDescent="0.25">
      <c r="A642" s="256">
        <f t="shared" si="9"/>
        <v>629</v>
      </c>
      <c r="B642" s="213" t="s">
        <v>3</v>
      </c>
      <c r="C642" s="80" t="s">
        <v>369</v>
      </c>
      <c r="D642" s="80" t="s">
        <v>539</v>
      </c>
      <c r="E642" s="80" t="s">
        <v>1</v>
      </c>
      <c r="F642" s="211"/>
      <c r="G642" s="234">
        <f>G643</f>
        <v>1274</v>
      </c>
    </row>
    <row r="643" spans="1:9" x14ac:dyDescent="0.25">
      <c r="A643" s="256">
        <f t="shared" si="9"/>
        <v>630</v>
      </c>
      <c r="B643" s="140" t="s">
        <v>476</v>
      </c>
      <c r="C643" s="80" t="s">
        <v>369</v>
      </c>
      <c r="D643" s="214" t="s">
        <v>539</v>
      </c>
      <c r="E643" s="80" t="s">
        <v>1</v>
      </c>
      <c r="F643" s="214" t="s">
        <v>477</v>
      </c>
      <c r="G643" s="112">
        <f>G644</f>
        <v>1274</v>
      </c>
    </row>
    <row r="644" spans="1:9" s="130" customFormat="1" ht="15" x14ac:dyDescent="0.2">
      <c r="A644" s="256">
        <f t="shared" si="9"/>
        <v>631</v>
      </c>
      <c r="B644" s="140" t="s">
        <v>515</v>
      </c>
      <c r="C644" s="80" t="s">
        <v>369</v>
      </c>
      <c r="D644" s="80" t="s">
        <v>539</v>
      </c>
      <c r="E644" s="80" t="s">
        <v>1</v>
      </c>
      <c r="F644" s="80" t="s">
        <v>478</v>
      </c>
      <c r="G644" s="92">
        <f>1048.4+225.6</f>
        <v>1274</v>
      </c>
      <c r="I644" s="131"/>
    </row>
    <row r="645" spans="1:9" ht="36" x14ac:dyDescent="0.25">
      <c r="A645" s="256">
        <f t="shared" si="9"/>
        <v>632</v>
      </c>
      <c r="B645" s="140" t="s">
        <v>307</v>
      </c>
      <c r="C645" s="80" t="s">
        <v>369</v>
      </c>
      <c r="D645" s="214" t="s">
        <v>539</v>
      </c>
      <c r="E645" s="214" t="s">
        <v>308</v>
      </c>
      <c r="F645" s="80"/>
      <c r="G645" s="92">
        <f>G646</f>
        <v>1016</v>
      </c>
    </row>
    <row r="646" spans="1:9" x14ac:dyDescent="0.25">
      <c r="A646" s="256">
        <f t="shared" si="9"/>
        <v>633</v>
      </c>
      <c r="B646" s="140" t="s">
        <v>476</v>
      </c>
      <c r="C646" s="80" t="s">
        <v>369</v>
      </c>
      <c r="D646" s="214" t="s">
        <v>539</v>
      </c>
      <c r="E646" s="214" t="s">
        <v>308</v>
      </c>
      <c r="F646" s="214" t="s">
        <v>477</v>
      </c>
      <c r="G646" s="112">
        <f>G647</f>
        <v>1016</v>
      </c>
    </row>
    <row r="647" spans="1:9" x14ac:dyDescent="0.25">
      <c r="A647" s="256">
        <f t="shared" si="9"/>
        <v>634</v>
      </c>
      <c r="B647" s="140" t="s">
        <v>114</v>
      </c>
      <c r="C647" s="80" t="s">
        <v>369</v>
      </c>
      <c r="D647" s="214" t="s">
        <v>539</v>
      </c>
      <c r="E647" s="214" t="s">
        <v>308</v>
      </c>
      <c r="F647" s="214" t="s">
        <v>115</v>
      </c>
      <c r="G647" s="112">
        <f>277.5+738.5</f>
        <v>1016</v>
      </c>
    </row>
    <row r="648" spans="1:9" ht="36" x14ac:dyDescent="0.25">
      <c r="A648" s="256">
        <f t="shared" si="9"/>
        <v>635</v>
      </c>
      <c r="B648" s="140" t="s">
        <v>795</v>
      </c>
      <c r="C648" s="80" t="s">
        <v>369</v>
      </c>
      <c r="D648" s="214" t="s">
        <v>539</v>
      </c>
      <c r="E648" s="214" t="s">
        <v>796</v>
      </c>
      <c r="F648" s="80"/>
      <c r="G648" s="92">
        <f>G649</f>
        <v>117.1</v>
      </c>
    </row>
    <row r="649" spans="1:9" x14ac:dyDescent="0.25">
      <c r="A649" s="256">
        <f t="shared" si="9"/>
        <v>636</v>
      </c>
      <c r="B649" s="140" t="s">
        <v>476</v>
      </c>
      <c r="C649" s="80" t="s">
        <v>369</v>
      </c>
      <c r="D649" s="214" t="s">
        <v>539</v>
      </c>
      <c r="E649" s="214" t="s">
        <v>796</v>
      </c>
      <c r="F649" s="214" t="s">
        <v>477</v>
      </c>
      <c r="G649" s="112">
        <f>G650</f>
        <v>117.1</v>
      </c>
    </row>
    <row r="650" spans="1:9" x14ac:dyDescent="0.25">
      <c r="A650" s="256">
        <f t="shared" si="9"/>
        <v>637</v>
      </c>
      <c r="B650" s="140" t="s">
        <v>114</v>
      </c>
      <c r="C650" s="80" t="s">
        <v>369</v>
      </c>
      <c r="D650" s="214" t="s">
        <v>539</v>
      </c>
      <c r="E650" s="214" t="s">
        <v>796</v>
      </c>
      <c r="F650" s="214" t="s">
        <v>115</v>
      </c>
      <c r="G650" s="112">
        <v>117.1</v>
      </c>
    </row>
    <row r="651" spans="1:9" x14ac:dyDescent="0.25">
      <c r="A651" s="256">
        <f t="shared" si="9"/>
        <v>638</v>
      </c>
      <c r="B651" s="140" t="s">
        <v>310</v>
      </c>
      <c r="C651" s="80" t="s">
        <v>369</v>
      </c>
      <c r="D651" s="80" t="s">
        <v>309</v>
      </c>
      <c r="E651" s="80"/>
      <c r="F651" s="80"/>
      <c r="G651" s="92">
        <f>G652</f>
        <v>854.9</v>
      </c>
    </row>
    <row r="652" spans="1:9" ht="24" x14ac:dyDescent="0.25">
      <c r="A652" s="256">
        <f t="shared" si="9"/>
        <v>639</v>
      </c>
      <c r="B652" s="140" t="s">
        <v>889</v>
      </c>
      <c r="C652" s="80" t="s">
        <v>369</v>
      </c>
      <c r="D652" s="80" t="s">
        <v>309</v>
      </c>
      <c r="E652" s="212" t="s">
        <v>604</v>
      </c>
      <c r="F652" s="80"/>
      <c r="G652" s="92">
        <f>G654</f>
        <v>854.9</v>
      </c>
    </row>
    <row r="653" spans="1:9" x14ac:dyDescent="0.25">
      <c r="A653" s="256">
        <f t="shared" si="9"/>
        <v>640</v>
      </c>
      <c r="B653" s="213" t="s">
        <v>312</v>
      </c>
      <c r="C653" s="80" t="s">
        <v>369</v>
      </c>
      <c r="D653" s="80" t="s">
        <v>309</v>
      </c>
      <c r="E653" s="80" t="s">
        <v>311</v>
      </c>
      <c r="F653" s="80"/>
      <c r="G653" s="92">
        <f>G654</f>
        <v>854.9</v>
      </c>
    </row>
    <row r="654" spans="1:9" ht="48" x14ac:dyDescent="0.25">
      <c r="A654" s="256">
        <f t="shared" si="9"/>
        <v>641</v>
      </c>
      <c r="B654" s="140" t="s">
        <v>314</v>
      </c>
      <c r="C654" s="80" t="s">
        <v>369</v>
      </c>
      <c r="D654" s="80" t="s">
        <v>309</v>
      </c>
      <c r="E654" s="214" t="s">
        <v>313</v>
      </c>
      <c r="F654" s="80"/>
      <c r="G654" s="92">
        <f>G655</f>
        <v>854.9</v>
      </c>
    </row>
    <row r="655" spans="1:9" x14ac:dyDescent="0.25">
      <c r="A655" s="256">
        <f t="shared" si="9"/>
        <v>642</v>
      </c>
      <c r="B655" s="140" t="s">
        <v>476</v>
      </c>
      <c r="C655" s="80" t="s">
        <v>369</v>
      </c>
      <c r="D655" s="80" t="s">
        <v>309</v>
      </c>
      <c r="E655" s="214" t="s">
        <v>313</v>
      </c>
      <c r="F655" s="214" t="s">
        <v>477</v>
      </c>
      <c r="G655" s="112">
        <f>G656+G657</f>
        <v>854.9</v>
      </c>
    </row>
    <row r="656" spans="1:9" x14ac:dyDescent="0.25">
      <c r="A656" s="256">
        <f t="shared" ref="A656:A719" si="10">A655+1</f>
        <v>643</v>
      </c>
      <c r="B656" s="140" t="s">
        <v>114</v>
      </c>
      <c r="C656" s="80" t="s">
        <v>369</v>
      </c>
      <c r="D656" s="80" t="s">
        <v>309</v>
      </c>
      <c r="E656" s="214" t="s">
        <v>313</v>
      </c>
      <c r="F656" s="214" t="s">
        <v>115</v>
      </c>
      <c r="G656" s="112">
        <v>854</v>
      </c>
    </row>
    <row r="657" spans="1:9" s="130" customFormat="1" ht="15" x14ac:dyDescent="0.2">
      <c r="A657" s="256">
        <f t="shared" si="10"/>
        <v>644</v>
      </c>
      <c r="B657" s="140" t="s">
        <v>515</v>
      </c>
      <c r="C657" s="80" t="s">
        <v>369</v>
      </c>
      <c r="D657" s="80" t="s">
        <v>309</v>
      </c>
      <c r="E657" s="214" t="s">
        <v>313</v>
      </c>
      <c r="F657" s="80" t="s">
        <v>478</v>
      </c>
      <c r="G657" s="92">
        <v>0.9</v>
      </c>
      <c r="I657" s="131"/>
    </row>
    <row r="658" spans="1:9" x14ac:dyDescent="0.25">
      <c r="A658" s="256">
        <f t="shared" si="10"/>
        <v>645</v>
      </c>
      <c r="B658" s="172" t="s">
        <v>542</v>
      </c>
      <c r="C658" s="80" t="s">
        <v>369</v>
      </c>
      <c r="D658" s="80" t="s">
        <v>543</v>
      </c>
      <c r="E658" s="80"/>
      <c r="F658" s="80"/>
      <c r="G658" s="92">
        <f>G672+G659</f>
        <v>13486</v>
      </c>
    </row>
    <row r="659" spans="1:9" x14ac:dyDescent="0.25">
      <c r="A659" s="256">
        <f t="shared" si="10"/>
        <v>646</v>
      </c>
      <c r="B659" s="140" t="s">
        <v>544</v>
      </c>
      <c r="C659" s="80" t="s">
        <v>369</v>
      </c>
      <c r="D659" s="80" t="s">
        <v>545</v>
      </c>
      <c r="E659" s="80"/>
      <c r="F659" s="80"/>
      <c r="G659" s="92">
        <f>G660</f>
        <v>4826</v>
      </c>
    </row>
    <row r="660" spans="1:9" ht="24" x14ac:dyDescent="0.25">
      <c r="A660" s="256">
        <f t="shared" si="10"/>
        <v>647</v>
      </c>
      <c r="B660" s="140" t="s">
        <v>889</v>
      </c>
      <c r="C660" s="80" t="s">
        <v>369</v>
      </c>
      <c r="D660" s="80" t="s">
        <v>545</v>
      </c>
      <c r="E660" s="212" t="s">
        <v>604</v>
      </c>
      <c r="F660" s="80"/>
      <c r="G660" s="92">
        <f>G661</f>
        <v>4826</v>
      </c>
    </row>
    <row r="661" spans="1:9" ht="24" x14ac:dyDescent="0.25">
      <c r="A661" s="256">
        <f t="shared" si="10"/>
        <v>648</v>
      </c>
      <c r="B661" s="213" t="s">
        <v>295</v>
      </c>
      <c r="C661" s="80" t="s">
        <v>369</v>
      </c>
      <c r="D661" s="80" t="s">
        <v>545</v>
      </c>
      <c r="E661" s="80" t="s">
        <v>35</v>
      </c>
      <c r="F661" s="80"/>
      <c r="G661" s="92">
        <f>G662+G665+G668</f>
        <v>4826</v>
      </c>
    </row>
    <row r="662" spans="1:9" ht="48" x14ac:dyDescent="0.25">
      <c r="A662" s="256">
        <f t="shared" si="10"/>
        <v>649</v>
      </c>
      <c r="B662" s="137" t="s">
        <v>316</v>
      </c>
      <c r="C662" s="80" t="s">
        <v>369</v>
      </c>
      <c r="D662" s="80" t="s">
        <v>545</v>
      </c>
      <c r="E662" s="80" t="s">
        <v>315</v>
      </c>
      <c r="F662" s="211"/>
      <c r="G662" s="234">
        <f>G663</f>
        <v>4043.4</v>
      </c>
    </row>
    <row r="663" spans="1:9" x14ac:dyDescent="0.25">
      <c r="A663" s="256">
        <f t="shared" si="10"/>
        <v>650</v>
      </c>
      <c r="B663" s="137" t="s">
        <v>296</v>
      </c>
      <c r="C663" s="80" t="s">
        <v>369</v>
      </c>
      <c r="D663" s="80" t="s">
        <v>545</v>
      </c>
      <c r="E663" s="80" t="s">
        <v>315</v>
      </c>
      <c r="F663" s="80" t="s">
        <v>863</v>
      </c>
      <c r="G663" s="112">
        <f>G664</f>
        <v>4043.4</v>
      </c>
    </row>
    <row r="664" spans="1:9" x14ac:dyDescent="0.25">
      <c r="A664" s="256">
        <f t="shared" si="10"/>
        <v>651</v>
      </c>
      <c r="B664" s="137" t="s">
        <v>864</v>
      </c>
      <c r="C664" s="80" t="s">
        <v>369</v>
      </c>
      <c r="D664" s="80" t="s">
        <v>545</v>
      </c>
      <c r="E664" s="80" t="s">
        <v>315</v>
      </c>
      <c r="F664" s="80" t="s">
        <v>682</v>
      </c>
      <c r="G664" s="112">
        <v>4043.4</v>
      </c>
    </row>
    <row r="665" spans="1:9" ht="48" x14ac:dyDescent="0.25">
      <c r="A665" s="256">
        <f t="shared" si="10"/>
        <v>652</v>
      </c>
      <c r="B665" s="137" t="s">
        <v>318</v>
      </c>
      <c r="C665" s="80" t="s">
        <v>369</v>
      </c>
      <c r="D665" s="80" t="s">
        <v>545</v>
      </c>
      <c r="E665" s="80" t="s">
        <v>317</v>
      </c>
      <c r="F665" s="211"/>
      <c r="G665" s="234">
        <f>G666</f>
        <v>309.8</v>
      </c>
    </row>
    <row r="666" spans="1:9" x14ac:dyDescent="0.25">
      <c r="A666" s="256">
        <f t="shared" si="10"/>
        <v>653</v>
      </c>
      <c r="B666" s="137" t="s">
        <v>296</v>
      </c>
      <c r="C666" s="80" t="s">
        <v>369</v>
      </c>
      <c r="D666" s="80" t="s">
        <v>545</v>
      </c>
      <c r="E666" s="80" t="s">
        <v>317</v>
      </c>
      <c r="F666" s="80" t="s">
        <v>863</v>
      </c>
      <c r="G666" s="112">
        <f>G667</f>
        <v>309.8</v>
      </c>
    </row>
    <row r="667" spans="1:9" x14ac:dyDescent="0.25">
      <c r="A667" s="256">
        <f t="shared" si="10"/>
        <v>654</v>
      </c>
      <c r="B667" s="137" t="s">
        <v>864</v>
      </c>
      <c r="C667" s="80" t="s">
        <v>369</v>
      </c>
      <c r="D667" s="80" t="s">
        <v>545</v>
      </c>
      <c r="E667" s="80" t="s">
        <v>317</v>
      </c>
      <c r="F667" s="80" t="s">
        <v>682</v>
      </c>
      <c r="G667" s="112">
        <v>309.8</v>
      </c>
    </row>
    <row r="668" spans="1:9" ht="60" x14ac:dyDescent="0.25">
      <c r="A668" s="256">
        <f t="shared" si="10"/>
        <v>655</v>
      </c>
      <c r="B668" s="137" t="s">
        <v>320</v>
      </c>
      <c r="C668" s="80" t="s">
        <v>369</v>
      </c>
      <c r="D668" s="80" t="s">
        <v>545</v>
      </c>
      <c r="E668" s="80" t="s">
        <v>319</v>
      </c>
      <c r="F668" s="211"/>
      <c r="G668" s="234">
        <f>G669</f>
        <v>472.8</v>
      </c>
    </row>
    <row r="669" spans="1:9" x14ac:dyDescent="0.25">
      <c r="A669" s="256">
        <f t="shared" si="10"/>
        <v>656</v>
      </c>
      <c r="B669" s="137" t="s">
        <v>296</v>
      </c>
      <c r="C669" s="80" t="s">
        <v>369</v>
      </c>
      <c r="D669" s="80" t="s">
        <v>545</v>
      </c>
      <c r="E669" s="80" t="s">
        <v>319</v>
      </c>
      <c r="F669" s="80" t="s">
        <v>863</v>
      </c>
      <c r="G669" s="112">
        <f>G670</f>
        <v>472.8</v>
      </c>
    </row>
    <row r="670" spans="1:9" x14ac:dyDescent="0.25">
      <c r="A670" s="256">
        <f t="shared" si="10"/>
        <v>657</v>
      </c>
      <c r="B670" s="137" t="s">
        <v>864</v>
      </c>
      <c r="C670" s="80" t="s">
        <v>369</v>
      </c>
      <c r="D670" s="80" t="s">
        <v>545</v>
      </c>
      <c r="E670" s="80" t="s">
        <v>319</v>
      </c>
      <c r="F670" s="80" t="s">
        <v>682</v>
      </c>
      <c r="G670" s="112">
        <f>327.8+145</f>
        <v>472.8</v>
      </c>
    </row>
    <row r="671" spans="1:9" s="67" customFormat="1" x14ac:dyDescent="0.25">
      <c r="A671" s="256">
        <f t="shared" si="10"/>
        <v>658</v>
      </c>
      <c r="B671" s="140" t="s">
        <v>668</v>
      </c>
      <c r="C671" s="80" t="s">
        <v>369</v>
      </c>
      <c r="D671" s="80" t="s">
        <v>667</v>
      </c>
      <c r="E671" s="80"/>
      <c r="F671" s="80"/>
      <c r="G671" s="92">
        <f>G672</f>
        <v>8660</v>
      </c>
      <c r="H671" s="157"/>
      <c r="I671" s="174"/>
    </row>
    <row r="672" spans="1:9" s="67" customFormat="1" ht="24" x14ac:dyDescent="0.25">
      <c r="A672" s="256">
        <f t="shared" si="10"/>
        <v>659</v>
      </c>
      <c r="B672" s="140" t="s">
        <v>889</v>
      </c>
      <c r="C672" s="80" t="s">
        <v>369</v>
      </c>
      <c r="D672" s="80" t="s">
        <v>667</v>
      </c>
      <c r="E672" s="212" t="s">
        <v>604</v>
      </c>
      <c r="F672" s="80"/>
      <c r="G672" s="92">
        <f>G673</f>
        <v>8660</v>
      </c>
      <c r="H672" s="157"/>
      <c r="I672" s="174"/>
    </row>
    <row r="673" spans="1:9" s="67" customFormat="1" ht="24" x14ac:dyDescent="0.25">
      <c r="A673" s="256">
        <f t="shared" si="10"/>
        <v>660</v>
      </c>
      <c r="B673" s="213" t="s">
        <v>295</v>
      </c>
      <c r="C673" s="80" t="s">
        <v>369</v>
      </c>
      <c r="D673" s="80" t="s">
        <v>667</v>
      </c>
      <c r="E673" s="80" t="s">
        <v>35</v>
      </c>
      <c r="F673" s="80"/>
      <c r="G673" s="92">
        <f>G677+G674</f>
        <v>8660</v>
      </c>
      <c r="H673" s="157"/>
      <c r="I673" s="174"/>
    </row>
    <row r="674" spans="1:9" s="67" customFormat="1" ht="72" x14ac:dyDescent="0.25">
      <c r="A674" s="256">
        <f t="shared" si="10"/>
        <v>661</v>
      </c>
      <c r="B674" s="137" t="s">
        <v>797</v>
      </c>
      <c r="C674" s="80" t="s">
        <v>369</v>
      </c>
      <c r="D674" s="80" t="s">
        <v>667</v>
      </c>
      <c r="E674" s="80" t="s">
        <v>798</v>
      </c>
      <c r="F674" s="211"/>
      <c r="G674" s="234">
        <f>G675</f>
        <v>8530</v>
      </c>
      <c r="H674" s="157"/>
      <c r="I674" s="174"/>
    </row>
    <row r="675" spans="1:9" s="67" customFormat="1" x14ac:dyDescent="0.25">
      <c r="A675" s="256">
        <f t="shared" si="10"/>
        <v>662</v>
      </c>
      <c r="B675" s="137" t="s">
        <v>296</v>
      </c>
      <c r="C675" s="80" t="s">
        <v>369</v>
      </c>
      <c r="D675" s="80" t="s">
        <v>667</v>
      </c>
      <c r="E675" s="80" t="s">
        <v>798</v>
      </c>
      <c r="F675" s="80" t="s">
        <v>863</v>
      </c>
      <c r="G675" s="112">
        <f>G676</f>
        <v>8530</v>
      </c>
      <c r="H675" s="157"/>
      <c r="I675" s="174"/>
    </row>
    <row r="676" spans="1:9" s="67" customFormat="1" x14ac:dyDescent="0.25">
      <c r="A676" s="256">
        <f t="shared" si="10"/>
        <v>663</v>
      </c>
      <c r="B676" s="137" t="s">
        <v>864</v>
      </c>
      <c r="C676" s="80" t="s">
        <v>369</v>
      </c>
      <c r="D676" s="80" t="s">
        <v>667</v>
      </c>
      <c r="E676" s="80" t="s">
        <v>798</v>
      </c>
      <c r="F676" s="80" t="s">
        <v>682</v>
      </c>
      <c r="G676" s="112">
        <v>8530</v>
      </c>
      <c r="H676" s="157"/>
      <c r="I676" s="174"/>
    </row>
    <row r="677" spans="1:9" s="67" customFormat="1" ht="60" x14ac:dyDescent="0.25">
      <c r="A677" s="256">
        <f t="shared" si="10"/>
        <v>664</v>
      </c>
      <c r="B677" s="137" t="s">
        <v>163</v>
      </c>
      <c r="C677" s="80" t="s">
        <v>369</v>
      </c>
      <c r="D677" s="80" t="s">
        <v>667</v>
      </c>
      <c r="E677" s="80" t="s">
        <v>669</v>
      </c>
      <c r="F677" s="211"/>
      <c r="G677" s="234">
        <f>G678</f>
        <v>130</v>
      </c>
      <c r="H677" s="157"/>
      <c r="I677" s="174"/>
    </row>
    <row r="678" spans="1:9" s="67" customFormat="1" x14ac:dyDescent="0.25">
      <c r="A678" s="256">
        <f t="shared" si="10"/>
        <v>665</v>
      </c>
      <c r="B678" s="137" t="s">
        <v>296</v>
      </c>
      <c r="C678" s="80" t="s">
        <v>369</v>
      </c>
      <c r="D678" s="80" t="s">
        <v>667</v>
      </c>
      <c r="E678" s="80" t="s">
        <v>669</v>
      </c>
      <c r="F678" s="80" t="s">
        <v>863</v>
      </c>
      <c r="G678" s="112">
        <f>G679</f>
        <v>130</v>
      </c>
      <c r="H678" s="157"/>
      <c r="I678" s="174"/>
    </row>
    <row r="679" spans="1:9" s="67" customFormat="1" x14ac:dyDescent="0.25">
      <c r="A679" s="256">
        <f t="shared" si="10"/>
        <v>666</v>
      </c>
      <c r="B679" s="137" t="s">
        <v>864</v>
      </c>
      <c r="C679" s="80" t="s">
        <v>369</v>
      </c>
      <c r="D679" s="80" t="s">
        <v>667</v>
      </c>
      <c r="E679" s="80" t="s">
        <v>669</v>
      </c>
      <c r="F679" s="80" t="s">
        <v>682</v>
      </c>
      <c r="G679" s="112">
        <f>70+33.7+26.3</f>
        <v>130</v>
      </c>
      <c r="H679" s="157"/>
      <c r="I679" s="174"/>
    </row>
    <row r="680" spans="1:9" s="56" customFormat="1" x14ac:dyDescent="0.25">
      <c r="A680" s="256">
        <f t="shared" si="10"/>
        <v>667</v>
      </c>
      <c r="B680" s="140" t="s">
        <v>546</v>
      </c>
      <c r="C680" s="80" t="s">
        <v>369</v>
      </c>
      <c r="D680" s="80" t="s">
        <v>547</v>
      </c>
      <c r="E680" s="80"/>
      <c r="F680" s="80"/>
      <c r="G680" s="92">
        <f t="shared" ref="G680:G685" si="11">G681</f>
        <v>12700</v>
      </c>
      <c r="H680" s="126"/>
      <c r="I680" s="55"/>
    </row>
    <row r="681" spans="1:9" s="67" customFormat="1" x14ac:dyDescent="0.25">
      <c r="A681" s="256">
        <f t="shared" si="10"/>
        <v>668</v>
      </c>
      <c r="B681" s="140" t="s">
        <v>550</v>
      </c>
      <c r="C681" s="80" t="s">
        <v>369</v>
      </c>
      <c r="D681" s="80" t="s">
        <v>551</v>
      </c>
      <c r="E681" s="211"/>
      <c r="F681" s="236"/>
      <c r="G681" s="81">
        <f t="shared" si="11"/>
        <v>12700</v>
      </c>
      <c r="H681" s="157"/>
      <c r="I681" s="174"/>
    </row>
    <row r="682" spans="1:9" s="67" customFormat="1" ht="24" x14ac:dyDescent="0.25">
      <c r="A682" s="256">
        <f t="shared" si="10"/>
        <v>669</v>
      </c>
      <c r="B682" s="230" t="s">
        <v>658</v>
      </c>
      <c r="C682" s="80" t="s">
        <v>369</v>
      </c>
      <c r="D682" s="80" t="s">
        <v>551</v>
      </c>
      <c r="E682" s="211" t="s">
        <v>886</v>
      </c>
      <c r="F682" s="236"/>
      <c r="G682" s="81">
        <f t="shared" si="11"/>
        <v>12700</v>
      </c>
      <c r="H682" s="157"/>
      <c r="I682" s="174"/>
    </row>
    <row r="683" spans="1:9" s="67" customFormat="1" ht="20.25" customHeight="1" x14ac:dyDescent="0.25">
      <c r="A683" s="256">
        <f t="shared" si="10"/>
        <v>670</v>
      </c>
      <c r="B683" s="140" t="s">
        <v>445</v>
      </c>
      <c r="C683" s="80" t="s">
        <v>369</v>
      </c>
      <c r="D683" s="80" t="s">
        <v>551</v>
      </c>
      <c r="E683" s="211" t="s">
        <v>887</v>
      </c>
      <c r="F683" s="236"/>
      <c r="G683" s="81">
        <f t="shared" si="11"/>
        <v>12700</v>
      </c>
      <c r="H683" s="157"/>
      <c r="I683" s="174"/>
    </row>
    <row r="684" spans="1:9" s="67" customFormat="1" ht="39" customHeight="1" x14ac:dyDescent="0.25">
      <c r="A684" s="256">
        <f t="shared" si="10"/>
        <v>671</v>
      </c>
      <c r="B684" s="137" t="s">
        <v>732</v>
      </c>
      <c r="C684" s="80" t="s">
        <v>369</v>
      </c>
      <c r="D684" s="80" t="s">
        <v>551</v>
      </c>
      <c r="E684" s="80" t="s">
        <v>733</v>
      </c>
      <c r="F684" s="80"/>
      <c r="G684" s="92">
        <f t="shared" si="11"/>
        <v>12700</v>
      </c>
      <c r="H684" s="157"/>
      <c r="I684" s="174"/>
    </row>
    <row r="685" spans="1:9" s="67" customFormat="1" x14ac:dyDescent="0.25">
      <c r="A685" s="256">
        <f t="shared" si="10"/>
        <v>672</v>
      </c>
      <c r="B685" s="137" t="s">
        <v>296</v>
      </c>
      <c r="C685" s="80" t="s">
        <v>369</v>
      </c>
      <c r="D685" s="80" t="s">
        <v>551</v>
      </c>
      <c r="E685" s="80" t="s">
        <v>733</v>
      </c>
      <c r="F685" s="80" t="s">
        <v>863</v>
      </c>
      <c r="G685" s="92">
        <f t="shared" si="11"/>
        <v>12700</v>
      </c>
      <c r="H685" s="157"/>
      <c r="I685" s="174"/>
    </row>
    <row r="686" spans="1:9" s="67" customFormat="1" x14ac:dyDescent="0.25">
      <c r="A686" s="256">
        <f t="shared" si="10"/>
        <v>673</v>
      </c>
      <c r="B686" s="137" t="s">
        <v>864</v>
      </c>
      <c r="C686" s="80" t="s">
        <v>369</v>
      </c>
      <c r="D686" s="80" t="s">
        <v>551</v>
      </c>
      <c r="E686" s="80" t="s">
        <v>733</v>
      </c>
      <c r="F686" s="80" t="s">
        <v>682</v>
      </c>
      <c r="G686" s="92">
        <v>12700</v>
      </c>
      <c r="H686" s="157"/>
      <c r="I686" s="174"/>
    </row>
    <row r="687" spans="1:9" x14ac:dyDescent="0.25">
      <c r="A687" s="256">
        <f t="shared" si="10"/>
        <v>674</v>
      </c>
      <c r="B687" s="140" t="s">
        <v>555</v>
      </c>
      <c r="C687" s="80" t="s">
        <v>369</v>
      </c>
      <c r="D687" s="80" t="s">
        <v>556</v>
      </c>
      <c r="E687" s="80"/>
      <c r="F687" s="80"/>
      <c r="G687" s="92">
        <f>G688</f>
        <v>1915.5</v>
      </c>
    </row>
    <row r="688" spans="1:9" x14ac:dyDescent="0.25">
      <c r="A688" s="256">
        <f t="shared" si="10"/>
        <v>675</v>
      </c>
      <c r="B688" s="140" t="s">
        <v>800</v>
      </c>
      <c r="C688" s="80" t="s">
        <v>369</v>
      </c>
      <c r="D688" s="80" t="s">
        <v>558</v>
      </c>
      <c r="E688" s="80"/>
      <c r="F688" s="80"/>
      <c r="G688" s="92">
        <f>G689</f>
        <v>1915.5</v>
      </c>
    </row>
    <row r="689" spans="1:7" ht="24" x14ac:dyDescent="0.25">
      <c r="A689" s="256">
        <f t="shared" si="10"/>
        <v>676</v>
      </c>
      <c r="B689" s="213" t="s">
        <v>493</v>
      </c>
      <c r="C689" s="80" t="s">
        <v>369</v>
      </c>
      <c r="D689" s="80" t="s">
        <v>558</v>
      </c>
      <c r="E689" s="212" t="s">
        <v>600</v>
      </c>
      <c r="F689" s="80"/>
      <c r="G689" s="92">
        <f>G690</f>
        <v>1915.5</v>
      </c>
    </row>
    <row r="690" spans="1:7" x14ac:dyDescent="0.25">
      <c r="A690" s="256">
        <f t="shared" si="10"/>
        <v>677</v>
      </c>
      <c r="B690" s="140" t="s">
        <v>230</v>
      </c>
      <c r="C690" s="80" t="s">
        <v>369</v>
      </c>
      <c r="D690" s="80" t="s">
        <v>558</v>
      </c>
      <c r="E690" s="80" t="s">
        <v>877</v>
      </c>
      <c r="F690" s="80"/>
      <c r="G690" s="92">
        <f>G691+G694+G697+G700+G703</f>
        <v>1915.5</v>
      </c>
    </row>
    <row r="691" spans="1:7" ht="48" x14ac:dyDescent="0.25">
      <c r="A691" s="256">
        <f t="shared" si="10"/>
        <v>678</v>
      </c>
      <c r="B691" s="137" t="s">
        <v>324</v>
      </c>
      <c r="C691" s="80" t="s">
        <v>369</v>
      </c>
      <c r="D691" s="80" t="s">
        <v>558</v>
      </c>
      <c r="E691" s="80" t="s">
        <v>321</v>
      </c>
      <c r="F691" s="211"/>
      <c r="G691" s="234">
        <f>G692</f>
        <v>595</v>
      </c>
    </row>
    <row r="692" spans="1:7" x14ac:dyDescent="0.25">
      <c r="A692" s="256">
        <f t="shared" si="10"/>
        <v>679</v>
      </c>
      <c r="B692" s="137" t="s">
        <v>296</v>
      </c>
      <c r="C692" s="80" t="s">
        <v>369</v>
      </c>
      <c r="D692" s="80" t="s">
        <v>558</v>
      </c>
      <c r="E692" s="80" t="s">
        <v>321</v>
      </c>
      <c r="F692" s="80" t="s">
        <v>863</v>
      </c>
      <c r="G692" s="112">
        <f>G693</f>
        <v>595</v>
      </c>
    </row>
    <row r="693" spans="1:7" x14ac:dyDescent="0.25">
      <c r="A693" s="256">
        <f t="shared" si="10"/>
        <v>680</v>
      </c>
      <c r="B693" s="137" t="s">
        <v>864</v>
      </c>
      <c r="C693" s="80" t="s">
        <v>369</v>
      </c>
      <c r="D693" s="80" t="s">
        <v>558</v>
      </c>
      <c r="E693" s="80" t="s">
        <v>321</v>
      </c>
      <c r="F693" s="80" t="s">
        <v>682</v>
      </c>
      <c r="G693" s="112">
        <v>595</v>
      </c>
    </row>
    <row r="694" spans="1:7" ht="36" x14ac:dyDescent="0.25">
      <c r="A694" s="256">
        <f t="shared" si="10"/>
        <v>681</v>
      </c>
      <c r="B694" s="137" t="s">
        <v>0</v>
      </c>
      <c r="C694" s="80" t="s">
        <v>369</v>
      </c>
      <c r="D694" s="80" t="s">
        <v>558</v>
      </c>
      <c r="E694" s="80" t="s">
        <v>325</v>
      </c>
      <c r="F694" s="211"/>
      <c r="G694" s="234">
        <f>G695</f>
        <v>70</v>
      </c>
    </row>
    <row r="695" spans="1:7" x14ac:dyDescent="0.25">
      <c r="A695" s="256">
        <f t="shared" si="10"/>
        <v>682</v>
      </c>
      <c r="B695" s="137" t="s">
        <v>296</v>
      </c>
      <c r="C695" s="80" t="s">
        <v>369</v>
      </c>
      <c r="D695" s="80" t="s">
        <v>558</v>
      </c>
      <c r="E695" s="80" t="s">
        <v>325</v>
      </c>
      <c r="F695" s="80" t="s">
        <v>863</v>
      </c>
      <c r="G695" s="112">
        <f>G696</f>
        <v>70</v>
      </c>
    </row>
    <row r="696" spans="1:7" x14ac:dyDescent="0.25">
      <c r="A696" s="256">
        <f t="shared" si="10"/>
        <v>683</v>
      </c>
      <c r="B696" s="137" t="s">
        <v>864</v>
      </c>
      <c r="C696" s="80" t="s">
        <v>369</v>
      </c>
      <c r="D696" s="80" t="s">
        <v>558</v>
      </c>
      <c r="E696" s="80" t="s">
        <v>325</v>
      </c>
      <c r="F696" s="80" t="s">
        <v>682</v>
      </c>
      <c r="G696" s="112">
        <v>70</v>
      </c>
    </row>
    <row r="697" spans="1:7" ht="48" x14ac:dyDescent="0.25">
      <c r="A697" s="256">
        <f t="shared" si="10"/>
        <v>684</v>
      </c>
      <c r="B697" s="137" t="s">
        <v>326</v>
      </c>
      <c r="C697" s="80" t="s">
        <v>369</v>
      </c>
      <c r="D697" s="80" t="s">
        <v>558</v>
      </c>
      <c r="E697" s="80" t="s">
        <v>322</v>
      </c>
      <c r="F697" s="211"/>
      <c r="G697" s="234">
        <f>G698</f>
        <v>35</v>
      </c>
    </row>
    <row r="698" spans="1:7" x14ac:dyDescent="0.25">
      <c r="A698" s="256">
        <f t="shared" si="10"/>
        <v>685</v>
      </c>
      <c r="B698" s="137" t="s">
        <v>296</v>
      </c>
      <c r="C698" s="80" t="s">
        <v>369</v>
      </c>
      <c r="D698" s="80" t="s">
        <v>558</v>
      </c>
      <c r="E698" s="80" t="s">
        <v>322</v>
      </c>
      <c r="F698" s="80" t="s">
        <v>863</v>
      </c>
      <c r="G698" s="112">
        <f>G699</f>
        <v>35</v>
      </c>
    </row>
    <row r="699" spans="1:7" x14ac:dyDescent="0.25">
      <c r="A699" s="256">
        <f t="shared" si="10"/>
        <v>686</v>
      </c>
      <c r="B699" s="137" t="s">
        <v>864</v>
      </c>
      <c r="C699" s="80" t="s">
        <v>369</v>
      </c>
      <c r="D699" s="80" t="s">
        <v>558</v>
      </c>
      <c r="E699" s="80" t="s">
        <v>322</v>
      </c>
      <c r="F699" s="80" t="s">
        <v>682</v>
      </c>
      <c r="G699" s="112">
        <v>35</v>
      </c>
    </row>
    <row r="700" spans="1:7" ht="48" x14ac:dyDescent="0.25">
      <c r="A700" s="256">
        <f t="shared" si="10"/>
        <v>687</v>
      </c>
      <c r="B700" s="137" t="s">
        <v>327</v>
      </c>
      <c r="C700" s="80" t="s">
        <v>369</v>
      </c>
      <c r="D700" s="80" t="s">
        <v>558</v>
      </c>
      <c r="E700" s="80" t="s">
        <v>323</v>
      </c>
      <c r="F700" s="211"/>
      <c r="G700" s="234">
        <f>G701</f>
        <v>70</v>
      </c>
    </row>
    <row r="701" spans="1:7" x14ac:dyDescent="0.25">
      <c r="A701" s="256">
        <f t="shared" si="10"/>
        <v>688</v>
      </c>
      <c r="B701" s="137" t="s">
        <v>296</v>
      </c>
      <c r="C701" s="80" t="s">
        <v>369</v>
      </c>
      <c r="D701" s="80" t="s">
        <v>558</v>
      </c>
      <c r="E701" s="80" t="s">
        <v>323</v>
      </c>
      <c r="F701" s="80" t="s">
        <v>863</v>
      </c>
      <c r="G701" s="112">
        <f>G702</f>
        <v>70</v>
      </c>
    </row>
    <row r="702" spans="1:7" x14ac:dyDescent="0.25">
      <c r="A702" s="256">
        <f t="shared" si="10"/>
        <v>689</v>
      </c>
      <c r="B702" s="137" t="s">
        <v>864</v>
      </c>
      <c r="C702" s="80" t="s">
        <v>369</v>
      </c>
      <c r="D702" s="80" t="s">
        <v>558</v>
      </c>
      <c r="E702" s="80" t="s">
        <v>323</v>
      </c>
      <c r="F702" s="80" t="s">
        <v>682</v>
      </c>
      <c r="G702" s="112">
        <v>70</v>
      </c>
    </row>
    <row r="703" spans="1:7" ht="48" x14ac:dyDescent="0.25">
      <c r="A703" s="256">
        <f t="shared" si="10"/>
        <v>690</v>
      </c>
      <c r="B703" s="137" t="s">
        <v>6</v>
      </c>
      <c r="C703" s="80" t="s">
        <v>369</v>
      </c>
      <c r="D703" s="80" t="s">
        <v>558</v>
      </c>
      <c r="E703" s="80" t="s">
        <v>712</v>
      </c>
      <c r="F703" s="211"/>
      <c r="G703" s="234">
        <f>G704</f>
        <v>1145.5</v>
      </c>
    </row>
    <row r="704" spans="1:7" x14ac:dyDescent="0.25">
      <c r="A704" s="256">
        <f t="shared" si="10"/>
        <v>691</v>
      </c>
      <c r="B704" s="137" t="s">
        <v>296</v>
      </c>
      <c r="C704" s="80" t="s">
        <v>369</v>
      </c>
      <c r="D704" s="80" t="s">
        <v>558</v>
      </c>
      <c r="E704" s="80" t="s">
        <v>712</v>
      </c>
      <c r="F704" s="80" t="s">
        <v>863</v>
      </c>
      <c r="G704" s="112">
        <f>G705</f>
        <v>1145.5</v>
      </c>
    </row>
    <row r="705" spans="1:10" x14ac:dyDescent="0.25">
      <c r="A705" s="256">
        <f t="shared" si="10"/>
        <v>692</v>
      </c>
      <c r="B705" s="137" t="s">
        <v>864</v>
      </c>
      <c r="C705" s="80" t="s">
        <v>369</v>
      </c>
      <c r="D705" s="80" t="s">
        <v>558</v>
      </c>
      <c r="E705" s="80" t="s">
        <v>712</v>
      </c>
      <c r="F705" s="80" t="s">
        <v>682</v>
      </c>
      <c r="G705" s="112">
        <f>1260-114.5</f>
        <v>1145.5</v>
      </c>
    </row>
    <row r="706" spans="1:10" x14ac:dyDescent="0.25">
      <c r="A706" s="256">
        <f t="shared" si="10"/>
        <v>693</v>
      </c>
      <c r="B706" s="148" t="s">
        <v>703</v>
      </c>
      <c r="C706" s="226" t="s">
        <v>867</v>
      </c>
      <c r="D706" s="226"/>
      <c r="E706" s="226"/>
      <c r="F706" s="226"/>
      <c r="G706" s="227">
        <f>G707+G732+G756+G762+G738+G744</f>
        <v>69029.599999999991</v>
      </c>
      <c r="I706" s="124"/>
      <c r="J706" s="124"/>
    </row>
    <row r="707" spans="1:10" x14ac:dyDescent="0.25">
      <c r="A707" s="256">
        <f t="shared" si="10"/>
        <v>694</v>
      </c>
      <c r="B707" s="140" t="s">
        <v>524</v>
      </c>
      <c r="C707" s="80" t="s">
        <v>867</v>
      </c>
      <c r="D707" s="80" t="s">
        <v>730</v>
      </c>
      <c r="E707" s="80"/>
      <c r="F707" s="80"/>
      <c r="G707" s="92">
        <f>G708+G727</f>
        <v>11490.800000000001</v>
      </c>
    </row>
    <row r="708" spans="1:10" ht="24" x14ac:dyDescent="0.25">
      <c r="A708" s="256">
        <f t="shared" si="10"/>
        <v>695</v>
      </c>
      <c r="B708" s="140" t="s">
        <v>502</v>
      </c>
      <c r="C708" s="80" t="s">
        <v>867</v>
      </c>
      <c r="D708" s="80" t="s">
        <v>503</v>
      </c>
      <c r="E708" s="80"/>
      <c r="F708" s="80"/>
      <c r="G708" s="92">
        <f>G709</f>
        <v>11408.2</v>
      </c>
    </row>
    <row r="709" spans="1:10" x14ac:dyDescent="0.25">
      <c r="A709" s="256">
        <f t="shared" si="10"/>
        <v>696</v>
      </c>
      <c r="B709" s="230" t="s">
        <v>456</v>
      </c>
      <c r="C709" s="80" t="s">
        <v>867</v>
      </c>
      <c r="D709" s="80" t="s">
        <v>503</v>
      </c>
      <c r="E709" s="80" t="s">
        <v>686</v>
      </c>
      <c r="F709" s="80"/>
      <c r="G709" s="92">
        <f>G710</f>
        <v>11408.2</v>
      </c>
    </row>
    <row r="710" spans="1:10" x14ac:dyDescent="0.25">
      <c r="A710" s="256">
        <f t="shared" si="10"/>
        <v>697</v>
      </c>
      <c r="B710" s="230" t="s">
        <v>367</v>
      </c>
      <c r="C710" s="80" t="s">
        <v>867</v>
      </c>
      <c r="D710" s="80" t="s">
        <v>503</v>
      </c>
      <c r="E710" s="80" t="s">
        <v>687</v>
      </c>
      <c r="F710" s="80"/>
      <c r="G710" s="92">
        <f>G717+G724+G714+G711</f>
        <v>11408.2</v>
      </c>
    </row>
    <row r="711" spans="1:10" ht="48" x14ac:dyDescent="0.25">
      <c r="A711" s="256">
        <f t="shared" si="10"/>
        <v>698</v>
      </c>
      <c r="B711" s="140" t="s">
        <v>212</v>
      </c>
      <c r="C711" s="80" t="s">
        <v>867</v>
      </c>
      <c r="D711" s="80" t="s">
        <v>503</v>
      </c>
      <c r="E711" s="80" t="s">
        <v>202</v>
      </c>
      <c r="F711" s="80" t="s">
        <v>649</v>
      </c>
      <c r="G711" s="228">
        <f>G712</f>
        <v>828</v>
      </c>
    </row>
    <row r="712" spans="1:10" ht="36" x14ac:dyDescent="0.25">
      <c r="A712" s="256">
        <f t="shared" si="10"/>
        <v>699</v>
      </c>
      <c r="B712" s="140" t="s">
        <v>651</v>
      </c>
      <c r="C712" s="80" t="s">
        <v>867</v>
      </c>
      <c r="D712" s="80" t="s">
        <v>503</v>
      </c>
      <c r="E712" s="80" t="s">
        <v>202</v>
      </c>
      <c r="F712" s="80" t="s">
        <v>681</v>
      </c>
      <c r="G712" s="228">
        <f>G713</f>
        <v>828</v>
      </c>
    </row>
    <row r="713" spans="1:10" x14ac:dyDescent="0.25">
      <c r="A713" s="256">
        <f t="shared" si="10"/>
        <v>700</v>
      </c>
      <c r="B713" s="140" t="s">
        <v>673</v>
      </c>
      <c r="C713" s="80" t="s">
        <v>867</v>
      </c>
      <c r="D713" s="80" t="s">
        <v>503</v>
      </c>
      <c r="E713" s="80" t="s">
        <v>202</v>
      </c>
      <c r="F713" s="80" t="s">
        <v>303</v>
      </c>
      <c r="G713" s="92">
        <v>828</v>
      </c>
    </row>
    <row r="714" spans="1:10" ht="48" x14ac:dyDescent="0.25">
      <c r="A714" s="256">
        <f t="shared" si="10"/>
        <v>701</v>
      </c>
      <c r="B714" s="140" t="s">
        <v>457</v>
      </c>
      <c r="C714" s="80" t="s">
        <v>867</v>
      </c>
      <c r="D714" s="80" t="s">
        <v>503</v>
      </c>
      <c r="E714" s="80" t="s">
        <v>223</v>
      </c>
      <c r="F714" s="80"/>
      <c r="G714" s="92">
        <f>G715</f>
        <v>17.5</v>
      </c>
      <c r="H714" s="48"/>
      <c r="I714" s="48"/>
    </row>
    <row r="715" spans="1:10" ht="36" x14ac:dyDescent="0.25">
      <c r="A715" s="256">
        <f t="shared" si="10"/>
        <v>702</v>
      </c>
      <c r="B715" s="140" t="s">
        <v>651</v>
      </c>
      <c r="C715" s="80" t="s">
        <v>867</v>
      </c>
      <c r="D715" s="80" t="s">
        <v>503</v>
      </c>
      <c r="E715" s="80" t="s">
        <v>223</v>
      </c>
      <c r="F715" s="214" t="s">
        <v>681</v>
      </c>
      <c r="G715" s="112">
        <f>G716</f>
        <v>17.5</v>
      </c>
      <c r="H715" s="48"/>
      <c r="I715" s="48"/>
    </row>
    <row r="716" spans="1:10" x14ac:dyDescent="0.25">
      <c r="A716" s="256">
        <f t="shared" si="10"/>
        <v>703</v>
      </c>
      <c r="B716" s="140" t="s">
        <v>673</v>
      </c>
      <c r="C716" s="80" t="s">
        <v>867</v>
      </c>
      <c r="D716" s="80" t="s">
        <v>503</v>
      </c>
      <c r="E716" s="80" t="s">
        <v>223</v>
      </c>
      <c r="F716" s="80" t="s">
        <v>303</v>
      </c>
      <c r="G716" s="92">
        <v>17.5</v>
      </c>
      <c r="H716" s="48"/>
      <c r="I716" s="48"/>
    </row>
    <row r="717" spans="1:10" ht="36" x14ac:dyDescent="0.25">
      <c r="A717" s="256">
        <f t="shared" si="10"/>
        <v>704</v>
      </c>
      <c r="B717" s="140" t="s">
        <v>458</v>
      </c>
      <c r="C717" s="80" t="s">
        <v>867</v>
      </c>
      <c r="D717" s="80" t="s">
        <v>503</v>
      </c>
      <c r="E717" s="80" t="s">
        <v>688</v>
      </c>
      <c r="F717" s="80"/>
      <c r="G717" s="92">
        <f>G718+G720+G722</f>
        <v>9901</v>
      </c>
    </row>
    <row r="718" spans="1:10" ht="36" x14ac:dyDescent="0.25">
      <c r="A718" s="256">
        <f t="shared" si="10"/>
        <v>705</v>
      </c>
      <c r="B718" s="140" t="s">
        <v>651</v>
      </c>
      <c r="C718" s="80" t="s">
        <v>867</v>
      </c>
      <c r="D718" s="80" t="s">
        <v>503</v>
      </c>
      <c r="E718" s="80" t="s">
        <v>688</v>
      </c>
      <c r="F718" s="80" t="s">
        <v>681</v>
      </c>
      <c r="G718" s="92">
        <f>G719</f>
        <v>7326.7000000000007</v>
      </c>
    </row>
    <row r="719" spans="1:10" x14ac:dyDescent="0.25">
      <c r="A719" s="256">
        <f t="shared" si="10"/>
        <v>706</v>
      </c>
      <c r="B719" s="140" t="s">
        <v>673</v>
      </c>
      <c r="C719" s="80" t="s">
        <v>867</v>
      </c>
      <c r="D719" s="80" t="s">
        <v>503</v>
      </c>
      <c r="E719" s="80" t="s">
        <v>688</v>
      </c>
      <c r="F719" s="80" t="s">
        <v>303</v>
      </c>
      <c r="G719" s="92">
        <f>7311.6+15.1</f>
        <v>7326.7000000000007</v>
      </c>
    </row>
    <row r="720" spans="1:10" x14ac:dyDescent="0.25">
      <c r="A720" s="256">
        <f t="shared" ref="A720:A783" si="12">A719+1</f>
        <v>707</v>
      </c>
      <c r="B720" s="140" t="s">
        <v>296</v>
      </c>
      <c r="C720" s="80" t="s">
        <v>867</v>
      </c>
      <c r="D720" s="80" t="s">
        <v>503</v>
      </c>
      <c r="E720" s="80" t="s">
        <v>688</v>
      </c>
      <c r="F720" s="80" t="s">
        <v>863</v>
      </c>
      <c r="G720" s="92">
        <f>G721</f>
        <v>2565.2999999999997</v>
      </c>
    </row>
    <row r="721" spans="1:7" x14ac:dyDescent="0.25">
      <c r="A721" s="256">
        <f t="shared" si="12"/>
        <v>708</v>
      </c>
      <c r="B721" s="140" t="s">
        <v>864</v>
      </c>
      <c r="C721" s="80" t="s">
        <v>867</v>
      </c>
      <c r="D721" s="80" t="s">
        <v>503</v>
      </c>
      <c r="E721" s="80" t="s">
        <v>688</v>
      </c>
      <c r="F721" s="80" t="s">
        <v>682</v>
      </c>
      <c r="G721" s="92">
        <f>3530.1-1015+59.2-9</f>
        <v>2565.2999999999997</v>
      </c>
    </row>
    <row r="722" spans="1:7" x14ac:dyDescent="0.25">
      <c r="A722" s="256">
        <f t="shared" si="12"/>
        <v>709</v>
      </c>
      <c r="B722" s="140" t="s">
        <v>299</v>
      </c>
      <c r="C722" s="80" t="s">
        <v>867</v>
      </c>
      <c r="D722" s="80" t="s">
        <v>503</v>
      </c>
      <c r="E722" s="80" t="s">
        <v>688</v>
      </c>
      <c r="F722" s="80" t="s">
        <v>300</v>
      </c>
      <c r="G722" s="92">
        <f>G723</f>
        <v>9</v>
      </c>
    </row>
    <row r="723" spans="1:7" x14ac:dyDescent="0.25">
      <c r="A723" s="256">
        <f t="shared" si="12"/>
        <v>710</v>
      </c>
      <c r="B723" s="233" t="s">
        <v>301</v>
      </c>
      <c r="C723" s="80" t="s">
        <v>867</v>
      </c>
      <c r="D723" s="80" t="s">
        <v>503</v>
      </c>
      <c r="E723" s="80" t="s">
        <v>688</v>
      </c>
      <c r="F723" s="80" t="s">
        <v>302</v>
      </c>
      <c r="G723" s="92">
        <v>9</v>
      </c>
    </row>
    <row r="724" spans="1:7" ht="36" x14ac:dyDescent="0.25">
      <c r="A724" s="256">
        <f t="shared" si="12"/>
        <v>711</v>
      </c>
      <c r="B724" s="140" t="s">
        <v>459</v>
      </c>
      <c r="C724" s="80" t="s">
        <v>867</v>
      </c>
      <c r="D724" s="80" t="s">
        <v>503</v>
      </c>
      <c r="E724" s="80" t="s">
        <v>588</v>
      </c>
      <c r="F724" s="80"/>
      <c r="G724" s="92">
        <f>G725</f>
        <v>661.7</v>
      </c>
    </row>
    <row r="725" spans="1:7" ht="36" x14ac:dyDescent="0.25">
      <c r="A725" s="256">
        <f t="shared" si="12"/>
        <v>712</v>
      </c>
      <c r="B725" s="140" t="s">
        <v>651</v>
      </c>
      <c r="C725" s="80" t="s">
        <v>867</v>
      </c>
      <c r="D725" s="80" t="s">
        <v>503</v>
      </c>
      <c r="E725" s="80" t="s">
        <v>588</v>
      </c>
      <c r="F725" s="80" t="s">
        <v>681</v>
      </c>
      <c r="G725" s="92">
        <f>G726</f>
        <v>661.7</v>
      </c>
    </row>
    <row r="726" spans="1:7" x14ac:dyDescent="0.25">
      <c r="A726" s="256">
        <f t="shared" si="12"/>
        <v>713</v>
      </c>
      <c r="B726" s="140" t="s">
        <v>673</v>
      </c>
      <c r="C726" s="80" t="s">
        <v>867</v>
      </c>
      <c r="D726" s="80" t="s">
        <v>503</v>
      </c>
      <c r="E726" s="80" t="s">
        <v>588</v>
      </c>
      <c r="F726" s="80" t="s">
        <v>303</v>
      </c>
      <c r="G726" s="92">
        <v>661.7</v>
      </c>
    </row>
    <row r="727" spans="1:7" x14ac:dyDescent="0.25">
      <c r="A727" s="256">
        <f t="shared" si="12"/>
        <v>714</v>
      </c>
      <c r="B727" s="140" t="s">
        <v>506</v>
      </c>
      <c r="C727" s="80" t="s">
        <v>867</v>
      </c>
      <c r="D727" s="80" t="s">
        <v>507</v>
      </c>
      <c r="E727" s="80"/>
      <c r="F727" s="80"/>
      <c r="G727" s="92">
        <f>G728</f>
        <v>82.6</v>
      </c>
    </row>
    <row r="728" spans="1:7" x14ac:dyDescent="0.25">
      <c r="A728" s="256">
        <f t="shared" si="12"/>
        <v>715</v>
      </c>
      <c r="B728" s="140" t="s">
        <v>67</v>
      </c>
      <c r="C728" s="80" t="s">
        <v>867</v>
      </c>
      <c r="D728" s="80" t="s">
        <v>507</v>
      </c>
      <c r="E728" s="80" t="s">
        <v>689</v>
      </c>
      <c r="F728" s="80"/>
      <c r="G728" s="92">
        <f>G729</f>
        <v>82.6</v>
      </c>
    </row>
    <row r="729" spans="1:7" ht="24" x14ac:dyDescent="0.25">
      <c r="A729" s="256">
        <f t="shared" si="12"/>
        <v>716</v>
      </c>
      <c r="B729" s="140" t="s">
        <v>690</v>
      </c>
      <c r="C729" s="80" t="s">
        <v>867</v>
      </c>
      <c r="D729" s="80" t="s">
        <v>507</v>
      </c>
      <c r="E729" s="214" t="s">
        <v>691</v>
      </c>
      <c r="F729" s="80"/>
      <c r="G729" s="92">
        <f>G730</f>
        <v>82.6</v>
      </c>
    </row>
    <row r="730" spans="1:7" x14ac:dyDescent="0.25">
      <c r="A730" s="256">
        <f t="shared" si="12"/>
        <v>717</v>
      </c>
      <c r="B730" s="140" t="s">
        <v>476</v>
      </c>
      <c r="C730" s="214" t="s">
        <v>867</v>
      </c>
      <c r="D730" s="214" t="s">
        <v>507</v>
      </c>
      <c r="E730" s="214" t="s">
        <v>691</v>
      </c>
      <c r="F730" s="214" t="s">
        <v>477</v>
      </c>
      <c r="G730" s="112">
        <f>G731</f>
        <v>82.6</v>
      </c>
    </row>
    <row r="731" spans="1:7" x14ac:dyDescent="0.25">
      <c r="A731" s="256">
        <f t="shared" si="12"/>
        <v>718</v>
      </c>
      <c r="B731" s="140" t="s">
        <v>68</v>
      </c>
      <c r="C731" s="214" t="s">
        <v>867</v>
      </c>
      <c r="D731" s="214" t="s">
        <v>507</v>
      </c>
      <c r="E731" s="214" t="s">
        <v>691</v>
      </c>
      <c r="F731" s="214" t="s">
        <v>69</v>
      </c>
      <c r="G731" s="112">
        <f>74.8+7.2+0.6</f>
        <v>82.6</v>
      </c>
    </row>
    <row r="732" spans="1:7" x14ac:dyDescent="0.25">
      <c r="A732" s="256">
        <f t="shared" si="12"/>
        <v>719</v>
      </c>
      <c r="B732" s="233" t="s">
        <v>692</v>
      </c>
      <c r="C732" s="214" t="s">
        <v>867</v>
      </c>
      <c r="D732" s="214" t="s">
        <v>509</v>
      </c>
      <c r="E732" s="214"/>
      <c r="F732" s="214"/>
      <c r="G732" s="112">
        <f>G733</f>
        <v>1047.0999999999999</v>
      </c>
    </row>
    <row r="733" spans="1:7" x14ac:dyDescent="0.25">
      <c r="A733" s="256">
        <f t="shared" si="12"/>
        <v>720</v>
      </c>
      <c r="B733" s="233" t="s">
        <v>510</v>
      </c>
      <c r="C733" s="214" t="s">
        <v>867</v>
      </c>
      <c r="D733" s="214" t="s">
        <v>511</v>
      </c>
      <c r="E733" s="214"/>
      <c r="F733" s="214"/>
      <c r="G733" s="112">
        <f>G735</f>
        <v>1047.0999999999999</v>
      </c>
    </row>
    <row r="734" spans="1:7" x14ac:dyDescent="0.25">
      <c r="A734" s="256">
        <f t="shared" si="12"/>
        <v>721</v>
      </c>
      <c r="B734" s="140" t="s">
        <v>67</v>
      </c>
      <c r="C734" s="80" t="s">
        <v>867</v>
      </c>
      <c r="D734" s="80" t="s">
        <v>511</v>
      </c>
      <c r="E734" s="80" t="s">
        <v>689</v>
      </c>
      <c r="F734" s="80"/>
      <c r="G734" s="92">
        <f>G735</f>
        <v>1047.0999999999999</v>
      </c>
    </row>
    <row r="735" spans="1:7" ht="24" x14ac:dyDescent="0.25">
      <c r="A735" s="256">
        <f t="shared" si="12"/>
        <v>722</v>
      </c>
      <c r="B735" s="140" t="s">
        <v>70</v>
      </c>
      <c r="C735" s="80" t="s">
        <v>867</v>
      </c>
      <c r="D735" s="80" t="s">
        <v>511</v>
      </c>
      <c r="E735" s="80" t="s">
        <v>693</v>
      </c>
      <c r="F735" s="80"/>
      <c r="G735" s="92">
        <f>G736</f>
        <v>1047.0999999999999</v>
      </c>
    </row>
    <row r="736" spans="1:7" x14ac:dyDescent="0.25">
      <c r="A736" s="256">
        <f t="shared" si="12"/>
        <v>723</v>
      </c>
      <c r="B736" s="140" t="s">
        <v>476</v>
      </c>
      <c r="C736" s="214" t="s">
        <v>867</v>
      </c>
      <c r="D736" s="214" t="s">
        <v>511</v>
      </c>
      <c r="E736" s="80" t="s">
        <v>693</v>
      </c>
      <c r="F736" s="214" t="s">
        <v>477</v>
      </c>
      <c r="G736" s="112">
        <f>G737</f>
        <v>1047.0999999999999</v>
      </c>
    </row>
    <row r="737" spans="1:9" x14ac:dyDescent="0.25">
      <c r="A737" s="256">
        <f t="shared" si="12"/>
        <v>724</v>
      </c>
      <c r="B737" s="140" t="s">
        <v>68</v>
      </c>
      <c r="C737" s="214" t="s">
        <v>867</v>
      </c>
      <c r="D737" s="214" t="s">
        <v>511</v>
      </c>
      <c r="E737" s="80" t="s">
        <v>693</v>
      </c>
      <c r="F737" s="214" t="s">
        <v>69</v>
      </c>
      <c r="G737" s="112">
        <f>880.3+96.8+70</f>
        <v>1047.0999999999999</v>
      </c>
    </row>
    <row r="738" spans="1:9" x14ac:dyDescent="0.25">
      <c r="A738" s="256">
        <f t="shared" si="12"/>
        <v>725</v>
      </c>
      <c r="B738" s="140" t="s">
        <v>512</v>
      </c>
      <c r="C738" s="80" t="s">
        <v>867</v>
      </c>
      <c r="D738" s="80" t="s">
        <v>513</v>
      </c>
      <c r="E738" s="80"/>
      <c r="F738" s="80"/>
      <c r="G738" s="92">
        <f>G739</f>
        <v>1061.2</v>
      </c>
    </row>
    <row r="739" spans="1:9" x14ac:dyDescent="0.25">
      <c r="A739" s="256">
        <f t="shared" si="12"/>
        <v>726</v>
      </c>
      <c r="B739" s="233" t="s">
        <v>182</v>
      </c>
      <c r="C739" s="214" t="s">
        <v>867</v>
      </c>
      <c r="D739" s="214" t="s">
        <v>183</v>
      </c>
      <c r="E739" s="214"/>
      <c r="F739" s="214"/>
      <c r="G739" s="112">
        <f>G740</f>
        <v>1061.2</v>
      </c>
      <c r="H739" s="155"/>
      <c r="I739" s="48"/>
    </row>
    <row r="740" spans="1:9" x14ac:dyDescent="0.25">
      <c r="A740" s="256">
        <f t="shared" si="12"/>
        <v>727</v>
      </c>
      <c r="B740" s="140" t="s">
        <v>67</v>
      </c>
      <c r="C740" s="80" t="s">
        <v>867</v>
      </c>
      <c r="D740" s="214" t="s">
        <v>183</v>
      </c>
      <c r="E740" s="80" t="s">
        <v>689</v>
      </c>
      <c r="F740" s="80"/>
      <c r="G740" s="92">
        <f>G741</f>
        <v>1061.2</v>
      </c>
      <c r="H740" s="155"/>
      <c r="I740" s="48"/>
    </row>
    <row r="741" spans="1:9" ht="24" x14ac:dyDescent="0.25">
      <c r="A741" s="256">
        <f t="shared" si="12"/>
        <v>728</v>
      </c>
      <c r="B741" s="140" t="s">
        <v>184</v>
      </c>
      <c r="C741" s="80" t="s">
        <v>867</v>
      </c>
      <c r="D741" s="214" t="s">
        <v>183</v>
      </c>
      <c r="E741" s="80" t="s">
        <v>185</v>
      </c>
      <c r="F741" s="80"/>
      <c r="G741" s="92">
        <f>G742</f>
        <v>1061.2</v>
      </c>
      <c r="H741" s="155"/>
      <c r="I741" s="48"/>
    </row>
    <row r="742" spans="1:9" x14ac:dyDescent="0.25">
      <c r="A742" s="256">
        <f t="shared" si="12"/>
        <v>729</v>
      </c>
      <c r="B742" s="140" t="s">
        <v>476</v>
      </c>
      <c r="C742" s="214" t="s">
        <v>867</v>
      </c>
      <c r="D742" s="214" t="s">
        <v>183</v>
      </c>
      <c r="E742" s="80" t="s">
        <v>185</v>
      </c>
      <c r="F742" s="214" t="s">
        <v>477</v>
      </c>
      <c r="G742" s="112">
        <f>G743</f>
        <v>1061.2</v>
      </c>
      <c r="H742" s="155"/>
      <c r="I742" s="48"/>
    </row>
    <row r="743" spans="1:9" x14ac:dyDescent="0.25">
      <c r="A743" s="256">
        <f t="shared" si="12"/>
        <v>730</v>
      </c>
      <c r="B743" s="140" t="s">
        <v>114</v>
      </c>
      <c r="C743" s="214" t="s">
        <v>867</v>
      </c>
      <c r="D743" s="214" t="s">
        <v>183</v>
      </c>
      <c r="E743" s="80" t="s">
        <v>185</v>
      </c>
      <c r="F743" s="214" t="s">
        <v>115</v>
      </c>
      <c r="G743" s="112">
        <v>1061.2</v>
      </c>
      <c r="H743" s="155"/>
      <c r="I743" s="48"/>
    </row>
    <row r="744" spans="1:9" ht="17.25" customHeight="1" x14ac:dyDescent="0.25">
      <c r="A744" s="256">
        <f t="shared" si="12"/>
        <v>731</v>
      </c>
      <c r="B744" s="172" t="s">
        <v>542</v>
      </c>
      <c r="C744" s="214" t="s">
        <v>867</v>
      </c>
      <c r="D744" s="80" t="s">
        <v>543</v>
      </c>
      <c r="E744" s="212"/>
      <c r="F744" s="231"/>
      <c r="G744" s="81">
        <f>G745</f>
        <v>3795.8999999999996</v>
      </c>
    </row>
    <row r="745" spans="1:9" s="130" customFormat="1" ht="15" x14ac:dyDescent="0.2">
      <c r="A745" s="256">
        <f t="shared" si="12"/>
        <v>732</v>
      </c>
      <c r="B745" s="172" t="s">
        <v>415</v>
      </c>
      <c r="C745" s="214" t="s">
        <v>867</v>
      </c>
      <c r="D745" s="80" t="s">
        <v>413</v>
      </c>
      <c r="E745" s="212"/>
      <c r="F745" s="231"/>
      <c r="G745" s="81">
        <f>G746</f>
        <v>3795.8999999999996</v>
      </c>
      <c r="I745" s="131"/>
    </row>
    <row r="746" spans="1:9" s="130" customFormat="1" ht="15" x14ac:dyDescent="0.2">
      <c r="A746" s="256">
        <f t="shared" si="12"/>
        <v>733</v>
      </c>
      <c r="B746" s="140" t="s">
        <v>67</v>
      </c>
      <c r="C746" s="214" t="s">
        <v>867</v>
      </c>
      <c r="D746" s="80" t="s">
        <v>413</v>
      </c>
      <c r="E746" s="80" t="s">
        <v>689</v>
      </c>
      <c r="F746" s="80" t="s">
        <v>649</v>
      </c>
      <c r="G746" s="92">
        <f>G753+G747+G750</f>
        <v>3795.8999999999996</v>
      </c>
      <c r="H746" s="159"/>
    </row>
    <row r="747" spans="1:9" ht="24" x14ac:dyDescent="0.25">
      <c r="A747" s="256">
        <f t="shared" si="12"/>
        <v>734</v>
      </c>
      <c r="B747" s="140" t="s">
        <v>204</v>
      </c>
      <c r="C747" s="80" t="s">
        <v>867</v>
      </c>
      <c r="D747" s="80" t="s">
        <v>413</v>
      </c>
      <c r="E747" s="80" t="s">
        <v>203</v>
      </c>
      <c r="F747" s="80"/>
      <c r="G747" s="92">
        <f>G748</f>
        <v>2051.9</v>
      </c>
    </row>
    <row r="748" spans="1:9" x14ac:dyDescent="0.25">
      <c r="A748" s="256">
        <f t="shared" si="12"/>
        <v>735</v>
      </c>
      <c r="B748" s="140" t="s">
        <v>476</v>
      </c>
      <c r="C748" s="214" t="s">
        <v>867</v>
      </c>
      <c r="D748" s="80" t="s">
        <v>413</v>
      </c>
      <c r="E748" s="80" t="s">
        <v>203</v>
      </c>
      <c r="F748" s="214" t="s">
        <v>477</v>
      </c>
      <c r="G748" s="112">
        <f>G749</f>
        <v>2051.9</v>
      </c>
    </row>
    <row r="749" spans="1:9" x14ac:dyDescent="0.25">
      <c r="A749" s="256">
        <f t="shared" si="12"/>
        <v>736</v>
      </c>
      <c r="B749" s="140" t="s">
        <v>114</v>
      </c>
      <c r="C749" s="214" t="s">
        <v>867</v>
      </c>
      <c r="D749" s="80" t="s">
        <v>413</v>
      </c>
      <c r="E749" s="80" t="s">
        <v>203</v>
      </c>
      <c r="F749" s="214" t="s">
        <v>115</v>
      </c>
      <c r="G749" s="112">
        <v>2051.9</v>
      </c>
    </row>
    <row r="750" spans="1:9" ht="24" x14ac:dyDescent="0.25">
      <c r="A750" s="256">
        <f t="shared" si="12"/>
        <v>737</v>
      </c>
      <c r="B750" s="140" t="s">
        <v>206</v>
      </c>
      <c r="C750" s="80" t="s">
        <v>867</v>
      </c>
      <c r="D750" s="80" t="s">
        <v>413</v>
      </c>
      <c r="E750" s="80" t="s">
        <v>205</v>
      </c>
      <c r="F750" s="80"/>
      <c r="G750" s="92">
        <f>G751</f>
        <v>796.2</v>
      </c>
    </row>
    <row r="751" spans="1:9" x14ac:dyDescent="0.25">
      <c r="A751" s="256">
        <f t="shared" si="12"/>
        <v>738</v>
      </c>
      <c r="B751" s="140" t="s">
        <v>476</v>
      </c>
      <c r="C751" s="214" t="s">
        <v>867</v>
      </c>
      <c r="D751" s="80" t="s">
        <v>413</v>
      </c>
      <c r="E751" s="80" t="s">
        <v>205</v>
      </c>
      <c r="F751" s="214" t="s">
        <v>477</v>
      </c>
      <c r="G751" s="112">
        <f>G752</f>
        <v>796.2</v>
      </c>
    </row>
    <row r="752" spans="1:9" x14ac:dyDescent="0.25">
      <c r="A752" s="256">
        <f t="shared" si="12"/>
        <v>739</v>
      </c>
      <c r="B752" s="140" t="s">
        <v>114</v>
      </c>
      <c r="C752" s="214" t="s">
        <v>867</v>
      </c>
      <c r="D752" s="80" t="s">
        <v>413</v>
      </c>
      <c r="E752" s="80" t="s">
        <v>205</v>
      </c>
      <c r="F752" s="214" t="s">
        <v>115</v>
      </c>
      <c r="G752" s="112">
        <v>796.2</v>
      </c>
    </row>
    <row r="753" spans="1:9" s="132" customFormat="1" ht="30.75" customHeight="1" x14ac:dyDescent="0.25">
      <c r="A753" s="256">
        <f t="shared" si="12"/>
        <v>740</v>
      </c>
      <c r="B753" s="140" t="s">
        <v>589</v>
      </c>
      <c r="C753" s="214" t="s">
        <v>867</v>
      </c>
      <c r="D753" s="80" t="s">
        <v>413</v>
      </c>
      <c r="E753" s="212" t="s">
        <v>414</v>
      </c>
      <c r="F753" s="80"/>
      <c r="G753" s="92">
        <f>G754</f>
        <v>947.8</v>
      </c>
      <c r="H753" s="130"/>
      <c r="I753" s="131"/>
    </row>
    <row r="754" spans="1:9" s="130" customFormat="1" ht="15" x14ac:dyDescent="0.2">
      <c r="A754" s="256">
        <f t="shared" si="12"/>
        <v>741</v>
      </c>
      <c r="B754" s="140" t="s">
        <v>476</v>
      </c>
      <c r="C754" s="214" t="s">
        <v>867</v>
      </c>
      <c r="D754" s="80" t="s">
        <v>413</v>
      </c>
      <c r="E754" s="212" t="s">
        <v>414</v>
      </c>
      <c r="F754" s="80" t="s">
        <v>477</v>
      </c>
      <c r="G754" s="92">
        <f>G755</f>
        <v>947.8</v>
      </c>
      <c r="I754" s="131"/>
    </row>
    <row r="755" spans="1:9" s="130" customFormat="1" ht="15" x14ac:dyDescent="0.2">
      <c r="A755" s="256">
        <f t="shared" si="12"/>
        <v>742</v>
      </c>
      <c r="B755" s="140" t="s">
        <v>515</v>
      </c>
      <c r="C755" s="214" t="s">
        <v>867</v>
      </c>
      <c r="D755" s="80" t="s">
        <v>413</v>
      </c>
      <c r="E755" s="212" t="s">
        <v>414</v>
      </c>
      <c r="F755" s="80" t="s">
        <v>478</v>
      </c>
      <c r="G755" s="92">
        <v>947.8</v>
      </c>
      <c r="I755" s="131"/>
    </row>
    <row r="756" spans="1:9" x14ac:dyDescent="0.25">
      <c r="A756" s="256">
        <f t="shared" si="12"/>
        <v>743</v>
      </c>
      <c r="B756" s="140" t="s">
        <v>694</v>
      </c>
      <c r="C756" s="214" t="s">
        <v>867</v>
      </c>
      <c r="D756" s="214" t="s">
        <v>562</v>
      </c>
      <c r="E756" s="80"/>
      <c r="F756" s="214"/>
      <c r="G756" s="112">
        <f>G757</f>
        <v>378.6</v>
      </c>
    </row>
    <row r="757" spans="1:9" x14ac:dyDescent="0.25">
      <c r="A757" s="256">
        <f t="shared" si="12"/>
        <v>744</v>
      </c>
      <c r="B757" s="233" t="s">
        <v>563</v>
      </c>
      <c r="C757" s="214" t="s">
        <v>867</v>
      </c>
      <c r="D757" s="214" t="s">
        <v>564</v>
      </c>
      <c r="E757" s="80"/>
      <c r="F757" s="214"/>
      <c r="G757" s="112">
        <f>G759</f>
        <v>378.6</v>
      </c>
    </row>
    <row r="758" spans="1:9" x14ac:dyDescent="0.25">
      <c r="A758" s="256">
        <f t="shared" si="12"/>
        <v>745</v>
      </c>
      <c r="B758" s="140" t="s">
        <v>67</v>
      </c>
      <c r="C758" s="80" t="s">
        <v>867</v>
      </c>
      <c r="D758" s="80" t="s">
        <v>564</v>
      </c>
      <c r="E758" s="80" t="s">
        <v>689</v>
      </c>
      <c r="F758" s="80"/>
      <c r="G758" s="92">
        <f>G759</f>
        <v>378.6</v>
      </c>
    </row>
    <row r="759" spans="1:9" ht="24" x14ac:dyDescent="0.25">
      <c r="A759" s="256">
        <f t="shared" si="12"/>
        <v>746</v>
      </c>
      <c r="B759" s="140" t="s">
        <v>473</v>
      </c>
      <c r="C759" s="80" t="s">
        <v>867</v>
      </c>
      <c r="D759" s="80" t="s">
        <v>564</v>
      </c>
      <c r="E759" s="80" t="s">
        <v>695</v>
      </c>
      <c r="F759" s="80"/>
      <c r="G759" s="92">
        <f>G760</f>
        <v>378.6</v>
      </c>
    </row>
    <row r="760" spans="1:9" x14ac:dyDescent="0.25">
      <c r="A760" s="256">
        <f t="shared" si="12"/>
        <v>747</v>
      </c>
      <c r="B760" s="140" t="s">
        <v>476</v>
      </c>
      <c r="C760" s="214" t="s">
        <v>867</v>
      </c>
      <c r="D760" s="214" t="s">
        <v>564</v>
      </c>
      <c r="E760" s="80" t="s">
        <v>695</v>
      </c>
      <c r="F760" s="214" t="s">
        <v>477</v>
      </c>
      <c r="G760" s="112">
        <f>G761</f>
        <v>378.6</v>
      </c>
    </row>
    <row r="761" spans="1:9" x14ac:dyDescent="0.25">
      <c r="A761" s="256">
        <f t="shared" si="12"/>
        <v>748</v>
      </c>
      <c r="B761" s="140" t="s">
        <v>114</v>
      </c>
      <c r="C761" s="214" t="s">
        <v>867</v>
      </c>
      <c r="D761" s="214" t="s">
        <v>564</v>
      </c>
      <c r="E761" s="80" t="s">
        <v>695</v>
      </c>
      <c r="F761" s="214" t="s">
        <v>115</v>
      </c>
      <c r="G761" s="112">
        <v>378.6</v>
      </c>
    </row>
    <row r="762" spans="1:9" ht="27.75" customHeight="1" x14ac:dyDescent="0.25">
      <c r="A762" s="256">
        <f t="shared" si="12"/>
        <v>749</v>
      </c>
      <c r="B762" s="140" t="s">
        <v>297</v>
      </c>
      <c r="C762" s="80" t="s">
        <v>867</v>
      </c>
      <c r="D762" s="80" t="s">
        <v>827</v>
      </c>
      <c r="E762" s="80"/>
      <c r="F762" s="211"/>
      <c r="G762" s="234">
        <f>G763+G772</f>
        <v>51256</v>
      </c>
      <c r="H762" s="128"/>
    </row>
    <row r="763" spans="1:9" ht="24" x14ac:dyDescent="0.25">
      <c r="A763" s="256">
        <f t="shared" si="12"/>
        <v>750</v>
      </c>
      <c r="B763" s="140" t="s">
        <v>828</v>
      </c>
      <c r="C763" s="80" t="s">
        <v>867</v>
      </c>
      <c r="D763" s="80" t="s">
        <v>829</v>
      </c>
      <c r="E763" s="80"/>
      <c r="F763" s="211"/>
      <c r="G763" s="234">
        <f>G764</f>
        <v>30574.199999999997</v>
      </c>
    </row>
    <row r="764" spans="1:9" x14ac:dyDescent="0.25">
      <c r="A764" s="256">
        <f t="shared" si="12"/>
        <v>751</v>
      </c>
      <c r="B764" s="230" t="s">
        <v>460</v>
      </c>
      <c r="C764" s="80" t="s">
        <v>867</v>
      </c>
      <c r="D764" s="80" t="s">
        <v>829</v>
      </c>
      <c r="E764" s="80" t="s">
        <v>686</v>
      </c>
      <c r="F764" s="80"/>
      <c r="G764" s="92">
        <f>G765</f>
        <v>30574.199999999997</v>
      </c>
    </row>
    <row r="765" spans="1:9" ht="24" x14ac:dyDescent="0.25">
      <c r="A765" s="256">
        <f t="shared" si="12"/>
        <v>752</v>
      </c>
      <c r="B765" s="230" t="s">
        <v>461</v>
      </c>
      <c r="C765" s="80" t="s">
        <v>867</v>
      </c>
      <c r="D765" s="80" t="s">
        <v>829</v>
      </c>
      <c r="E765" s="80" t="s">
        <v>696</v>
      </c>
      <c r="F765" s="80"/>
      <c r="G765" s="92">
        <f>G766+G769</f>
        <v>30574.199999999997</v>
      </c>
    </row>
    <row r="766" spans="1:9" ht="48" x14ac:dyDescent="0.25">
      <c r="A766" s="256">
        <f t="shared" si="12"/>
        <v>753</v>
      </c>
      <c r="B766" s="209" t="s">
        <v>412</v>
      </c>
      <c r="C766" s="80" t="s">
        <v>867</v>
      </c>
      <c r="D766" s="80" t="s">
        <v>829</v>
      </c>
      <c r="E766" s="80" t="s">
        <v>697</v>
      </c>
      <c r="F766" s="80"/>
      <c r="G766" s="92">
        <f>G767</f>
        <v>14653.8</v>
      </c>
    </row>
    <row r="767" spans="1:9" x14ac:dyDescent="0.25">
      <c r="A767" s="256">
        <f t="shared" si="12"/>
        <v>754</v>
      </c>
      <c r="B767" s="140" t="s">
        <v>476</v>
      </c>
      <c r="C767" s="214" t="s">
        <v>867</v>
      </c>
      <c r="D767" s="214" t="s">
        <v>829</v>
      </c>
      <c r="E767" s="80" t="s">
        <v>697</v>
      </c>
      <c r="F767" s="214" t="s">
        <v>477</v>
      </c>
      <c r="G767" s="112">
        <f>G768</f>
        <v>14653.8</v>
      </c>
    </row>
    <row r="768" spans="1:9" x14ac:dyDescent="0.25">
      <c r="A768" s="256">
        <f t="shared" si="12"/>
        <v>755</v>
      </c>
      <c r="B768" s="140" t="s">
        <v>65</v>
      </c>
      <c r="C768" s="214" t="s">
        <v>867</v>
      </c>
      <c r="D768" s="214" t="s">
        <v>829</v>
      </c>
      <c r="E768" s="80" t="s">
        <v>697</v>
      </c>
      <c r="F768" s="214" t="s">
        <v>66</v>
      </c>
      <c r="G768" s="112">
        <v>14653.8</v>
      </c>
    </row>
    <row r="769" spans="1:12" ht="55.5" customHeight="1" x14ac:dyDescent="0.25">
      <c r="A769" s="256">
        <f t="shared" si="12"/>
        <v>756</v>
      </c>
      <c r="B769" s="209" t="s">
        <v>462</v>
      </c>
      <c r="C769" s="80" t="s">
        <v>867</v>
      </c>
      <c r="D769" s="80" t="s">
        <v>829</v>
      </c>
      <c r="E769" s="80" t="s">
        <v>698</v>
      </c>
      <c r="F769" s="80"/>
      <c r="G769" s="92">
        <f>G770</f>
        <v>15920.4</v>
      </c>
    </row>
    <row r="770" spans="1:12" x14ac:dyDescent="0.25">
      <c r="A770" s="256">
        <f t="shared" si="12"/>
        <v>757</v>
      </c>
      <c r="B770" s="140" t="s">
        <v>476</v>
      </c>
      <c r="C770" s="214" t="s">
        <v>867</v>
      </c>
      <c r="D770" s="214" t="s">
        <v>829</v>
      </c>
      <c r="E770" s="80" t="s">
        <v>698</v>
      </c>
      <c r="F770" s="214" t="s">
        <v>477</v>
      </c>
      <c r="G770" s="112">
        <f>G771</f>
        <v>15920.4</v>
      </c>
    </row>
    <row r="771" spans="1:12" x14ac:dyDescent="0.25">
      <c r="A771" s="256">
        <f t="shared" si="12"/>
        <v>758</v>
      </c>
      <c r="B771" s="140" t="s">
        <v>65</v>
      </c>
      <c r="C771" s="214" t="s">
        <v>867</v>
      </c>
      <c r="D771" s="214" t="s">
        <v>829</v>
      </c>
      <c r="E771" s="80" t="s">
        <v>698</v>
      </c>
      <c r="F771" s="214" t="s">
        <v>66</v>
      </c>
      <c r="G771" s="112">
        <v>15920.4</v>
      </c>
    </row>
    <row r="772" spans="1:12" x14ac:dyDescent="0.25">
      <c r="A772" s="256">
        <f t="shared" si="12"/>
        <v>759</v>
      </c>
      <c r="B772" s="140" t="s">
        <v>830</v>
      </c>
      <c r="C772" s="214" t="s">
        <v>867</v>
      </c>
      <c r="D772" s="80" t="s">
        <v>831</v>
      </c>
      <c r="E772" s="80" t="s">
        <v>649</v>
      </c>
      <c r="F772" s="80" t="s">
        <v>649</v>
      </c>
      <c r="G772" s="92">
        <f>G773+G778</f>
        <v>20681.8</v>
      </c>
    </row>
    <row r="773" spans="1:12" x14ac:dyDescent="0.25">
      <c r="A773" s="256">
        <f t="shared" si="12"/>
        <v>760</v>
      </c>
      <c r="B773" s="230" t="s">
        <v>460</v>
      </c>
      <c r="C773" s="214" t="s">
        <v>867</v>
      </c>
      <c r="D773" s="80" t="s">
        <v>831</v>
      </c>
      <c r="E773" s="214" t="s">
        <v>686</v>
      </c>
      <c r="F773" s="214"/>
      <c r="G773" s="112">
        <f>G774</f>
        <v>14352.6</v>
      </c>
    </row>
    <row r="774" spans="1:12" ht="39" customHeight="1" x14ac:dyDescent="0.25">
      <c r="A774" s="256">
        <f t="shared" si="12"/>
        <v>761</v>
      </c>
      <c r="B774" s="230" t="s">
        <v>461</v>
      </c>
      <c r="C774" s="214" t="s">
        <v>867</v>
      </c>
      <c r="D774" s="80" t="s">
        <v>831</v>
      </c>
      <c r="E774" s="214" t="s">
        <v>696</v>
      </c>
      <c r="F774" s="214"/>
      <c r="G774" s="112">
        <f>G777</f>
        <v>14352.6</v>
      </c>
    </row>
    <row r="775" spans="1:12" ht="48" x14ac:dyDescent="0.25">
      <c r="A775" s="256">
        <f t="shared" si="12"/>
        <v>762</v>
      </c>
      <c r="B775" s="209" t="s">
        <v>463</v>
      </c>
      <c r="C775" s="214" t="s">
        <v>867</v>
      </c>
      <c r="D775" s="214" t="s">
        <v>831</v>
      </c>
      <c r="E775" s="214" t="s">
        <v>805</v>
      </c>
      <c r="F775" s="214"/>
      <c r="G775" s="112">
        <f>G776</f>
        <v>14352.6</v>
      </c>
    </row>
    <row r="776" spans="1:12" x14ac:dyDescent="0.25">
      <c r="A776" s="256">
        <f t="shared" si="12"/>
        <v>763</v>
      </c>
      <c r="B776" s="140" t="s">
        <v>476</v>
      </c>
      <c r="C776" s="214" t="s">
        <v>867</v>
      </c>
      <c r="D776" s="214" t="s">
        <v>831</v>
      </c>
      <c r="E776" s="214" t="s">
        <v>805</v>
      </c>
      <c r="F776" s="214" t="s">
        <v>477</v>
      </c>
      <c r="G776" s="112">
        <f>G777</f>
        <v>14352.6</v>
      </c>
    </row>
    <row r="777" spans="1:12" x14ac:dyDescent="0.25">
      <c r="A777" s="256">
        <f t="shared" si="12"/>
        <v>764</v>
      </c>
      <c r="B777" s="140" t="s">
        <v>515</v>
      </c>
      <c r="C777" s="214" t="s">
        <v>867</v>
      </c>
      <c r="D777" s="214" t="s">
        <v>831</v>
      </c>
      <c r="E777" s="214" t="s">
        <v>805</v>
      </c>
      <c r="F777" s="214" t="s">
        <v>478</v>
      </c>
      <c r="G777" s="112">
        <f>11442.1+860+394.1+1715.6-59.2</f>
        <v>14352.6</v>
      </c>
      <c r="K777" s="49"/>
      <c r="L777" s="54"/>
    </row>
    <row r="778" spans="1:12" x14ac:dyDescent="0.25">
      <c r="A778" s="256">
        <f t="shared" si="12"/>
        <v>765</v>
      </c>
      <c r="B778" s="140" t="s">
        <v>67</v>
      </c>
      <c r="C778" s="80" t="s">
        <v>867</v>
      </c>
      <c r="D778" s="80" t="s">
        <v>831</v>
      </c>
      <c r="E778" s="80" t="s">
        <v>689</v>
      </c>
      <c r="F778" s="80"/>
      <c r="G778" s="92">
        <f>G782+G779+G785+G788</f>
        <v>6329.2</v>
      </c>
    </row>
    <row r="779" spans="1:12" ht="36" x14ac:dyDescent="0.25">
      <c r="A779" s="256">
        <f t="shared" si="12"/>
        <v>766</v>
      </c>
      <c r="B779" s="140" t="s">
        <v>207</v>
      </c>
      <c r="C779" s="80" t="s">
        <v>867</v>
      </c>
      <c r="D779" s="80" t="s">
        <v>831</v>
      </c>
      <c r="E779" s="80" t="s">
        <v>85</v>
      </c>
      <c r="F779" s="80" t="s">
        <v>649</v>
      </c>
      <c r="G779" s="228">
        <f>G780</f>
        <v>2883.5</v>
      </c>
    </row>
    <row r="780" spans="1:12" x14ac:dyDescent="0.25">
      <c r="A780" s="256">
        <f t="shared" si="12"/>
        <v>767</v>
      </c>
      <c r="B780" s="140" t="s">
        <v>476</v>
      </c>
      <c r="C780" s="80" t="s">
        <v>867</v>
      </c>
      <c r="D780" s="80" t="s">
        <v>831</v>
      </c>
      <c r="E780" s="80" t="s">
        <v>85</v>
      </c>
      <c r="F780" s="80" t="s">
        <v>477</v>
      </c>
      <c r="G780" s="228">
        <f>G781</f>
        <v>2883.5</v>
      </c>
    </row>
    <row r="781" spans="1:12" x14ac:dyDescent="0.25">
      <c r="A781" s="256">
        <f t="shared" si="12"/>
        <v>768</v>
      </c>
      <c r="B781" s="140" t="s">
        <v>114</v>
      </c>
      <c r="C781" s="80" t="s">
        <v>867</v>
      </c>
      <c r="D781" s="80" t="s">
        <v>831</v>
      </c>
      <c r="E781" s="80" t="s">
        <v>85</v>
      </c>
      <c r="F781" s="80" t="s">
        <v>115</v>
      </c>
      <c r="G781" s="92">
        <v>2883.5</v>
      </c>
    </row>
    <row r="782" spans="1:12" ht="36" x14ac:dyDescent="0.25">
      <c r="A782" s="256">
        <f t="shared" si="12"/>
        <v>769</v>
      </c>
      <c r="B782" s="140" t="s">
        <v>224</v>
      </c>
      <c r="C782" s="80" t="s">
        <v>867</v>
      </c>
      <c r="D782" s="80" t="s">
        <v>831</v>
      </c>
      <c r="E782" s="80" t="s">
        <v>590</v>
      </c>
      <c r="F782" s="80"/>
      <c r="G782" s="92">
        <f>G783</f>
        <v>420</v>
      </c>
      <c r="H782" s="48"/>
      <c r="I782" s="48"/>
    </row>
    <row r="783" spans="1:12" x14ac:dyDescent="0.25">
      <c r="A783" s="256">
        <f t="shared" si="12"/>
        <v>770</v>
      </c>
      <c r="B783" s="140" t="s">
        <v>476</v>
      </c>
      <c r="C783" s="80" t="s">
        <v>867</v>
      </c>
      <c r="D783" s="80" t="s">
        <v>831</v>
      </c>
      <c r="E783" s="80" t="s">
        <v>590</v>
      </c>
      <c r="F783" s="214" t="s">
        <v>477</v>
      </c>
      <c r="G783" s="112">
        <f>G784</f>
        <v>420</v>
      </c>
      <c r="H783" s="48"/>
      <c r="I783" s="48"/>
    </row>
    <row r="784" spans="1:12" x14ac:dyDescent="0.25">
      <c r="A784" s="256">
        <f t="shared" ref="A784:A790" si="13">A783+1</f>
        <v>771</v>
      </c>
      <c r="B784" s="140" t="s">
        <v>114</v>
      </c>
      <c r="C784" s="80" t="s">
        <v>867</v>
      </c>
      <c r="D784" s="80" t="s">
        <v>831</v>
      </c>
      <c r="E784" s="80" t="s">
        <v>590</v>
      </c>
      <c r="F784" s="80" t="s">
        <v>115</v>
      </c>
      <c r="G784" s="92">
        <v>420</v>
      </c>
      <c r="H784" s="48"/>
      <c r="I784" s="48"/>
    </row>
    <row r="785" spans="1:12" ht="36" x14ac:dyDescent="0.25">
      <c r="A785" s="256">
        <f t="shared" si="13"/>
        <v>772</v>
      </c>
      <c r="B785" s="140" t="s">
        <v>209</v>
      </c>
      <c r="C785" s="80" t="s">
        <v>867</v>
      </c>
      <c r="D785" s="80" t="s">
        <v>831</v>
      </c>
      <c r="E785" s="80" t="s">
        <v>208</v>
      </c>
      <c r="F785" s="80" t="s">
        <v>649</v>
      </c>
      <c r="G785" s="228">
        <f>G786</f>
        <v>2136.4</v>
      </c>
    </row>
    <row r="786" spans="1:12" x14ac:dyDescent="0.25">
      <c r="A786" s="256">
        <f t="shared" si="13"/>
        <v>773</v>
      </c>
      <c r="B786" s="140" t="s">
        <v>476</v>
      </c>
      <c r="C786" s="80" t="s">
        <v>867</v>
      </c>
      <c r="D786" s="80" t="s">
        <v>831</v>
      </c>
      <c r="E786" s="80" t="s">
        <v>208</v>
      </c>
      <c r="F786" s="80" t="s">
        <v>477</v>
      </c>
      <c r="G786" s="228">
        <f>G787</f>
        <v>2136.4</v>
      </c>
    </row>
    <row r="787" spans="1:12" x14ac:dyDescent="0.25">
      <c r="A787" s="256">
        <f t="shared" si="13"/>
        <v>774</v>
      </c>
      <c r="B787" s="140" t="s">
        <v>114</v>
      </c>
      <c r="C787" s="80" t="s">
        <v>867</v>
      </c>
      <c r="D787" s="80" t="s">
        <v>831</v>
      </c>
      <c r="E787" s="80" t="s">
        <v>208</v>
      </c>
      <c r="F787" s="80" t="s">
        <v>115</v>
      </c>
      <c r="G787" s="92">
        <f>691.6+1444.8</f>
        <v>2136.4</v>
      </c>
    </row>
    <row r="788" spans="1:12" ht="24" x14ac:dyDescent="0.25">
      <c r="A788" s="256">
        <f t="shared" si="13"/>
        <v>775</v>
      </c>
      <c r="B788" s="209" t="s">
        <v>211</v>
      </c>
      <c r="C788" s="214" t="s">
        <v>867</v>
      </c>
      <c r="D788" s="214" t="s">
        <v>831</v>
      </c>
      <c r="E788" s="214" t="s">
        <v>210</v>
      </c>
      <c r="F788" s="214"/>
      <c r="G788" s="112">
        <f>G789</f>
        <v>889.3</v>
      </c>
    </row>
    <row r="789" spans="1:12" x14ac:dyDescent="0.25">
      <c r="A789" s="256">
        <f t="shared" si="13"/>
        <v>776</v>
      </c>
      <c r="B789" s="140" t="s">
        <v>476</v>
      </c>
      <c r="C789" s="214" t="s">
        <v>867</v>
      </c>
      <c r="D789" s="214" t="s">
        <v>831</v>
      </c>
      <c r="E789" s="214" t="s">
        <v>210</v>
      </c>
      <c r="F789" s="214" t="s">
        <v>477</v>
      </c>
      <c r="G789" s="112">
        <f>G790</f>
        <v>889.3</v>
      </c>
    </row>
    <row r="790" spans="1:12" x14ac:dyDescent="0.25">
      <c r="A790" s="256">
        <f t="shared" si="13"/>
        <v>777</v>
      </c>
      <c r="B790" s="140" t="s">
        <v>515</v>
      </c>
      <c r="C790" s="214" t="s">
        <v>867</v>
      </c>
      <c r="D790" s="214" t="s">
        <v>831</v>
      </c>
      <c r="E790" s="214" t="s">
        <v>210</v>
      </c>
      <c r="F790" s="214" t="s">
        <v>478</v>
      </c>
      <c r="G790" s="112">
        <v>889.3</v>
      </c>
      <c r="I790" s="124"/>
      <c r="J790" s="124"/>
      <c r="K790" s="49"/>
      <c r="L790" s="54"/>
    </row>
    <row r="791" spans="1:12" x14ac:dyDescent="0.25">
      <c r="A791" s="256"/>
      <c r="B791" s="140" t="s">
        <v>474</v>
      </c>
      <c r="C791" s="80"/>
      <c r="D791" s="80"/>
      <c r="E791" s="80"/>
      <c r="F791" s="80"/>
      <c r="G791" s="227">
        <f>G14+G27+G345+G435+G607+G706</f>
        <v>810238.6</v>
      </c>
      <c r="H791" s="66"/>
      <c r="I791" s="66"/>
      <c r="J791" s="323"/>
    </row>
    <row r="792" spans="1:12" x14ac:dyDescent="0.25">
      <c r="A792" s="260"/>
      <c r="B792" s="250"/>
      <c r="C792" s="251"/>
      <c r="D792" s="251"/>
      <c r="E792" s="251"/>
      <c r="F792" s="251"/>
      <c r="G792" s="252"/>
      <c r="H792" s="129"/>
    </row>
    <row r="793" spans="1:12" x14ac:dyDescent="0.25">
      <c r="A793" s="260"/>
      <c r="B793" s="250"/>
      <c r="C793" s="251"/>
      <c r="D793" s="251"/>
      <c r="E793" s="251"/>
      <c r="F793" s="251"/>
      <c r="G793" s="252"/>
    </row>
    <row r="794" spans="1:12" x14ac:dyDescent="0.25">
      <c r="A794" s="260"/>
      <c r="B794" s="250"/>
      <c r="C794" s="251"/>
      <c r="D794" s="251"/>
      <c r="E794" s="251"/>
      <c r="F794" s="251"/>
      <c r="G794" s="252"/>
    </row>
    <row r="795" spans="1:12" x14ac:dyDescent="0.25">
      <c r="A795" s="260"/>
      <c r="B795" s="250"/>
      <c r="C795" s="251"/>
      <c r="D795" s="251"/>
      <c r="E795" s="251"/>
      <c r="F795" s="251"/>
      <c r="G795" s="252"/>
    </row>
    <row r="796" spans="1:12" x14ac:dyDescent="0.25">
      <c r="A796" s="260"/>
      <c r="B796" s="250"/>
      <c r="C796" s="251"/>
      <c r="D796" s="251"/>
      <c r="E796" s="251"/>
      <c r="F796" s="251"/>
      <c r="G796" s="252"/>
    </row>
    <row r="797" spans="1:12" x14ac:dyDescent="0.25">
      <c r="A797" s="260"/>
      <c r="B797" s="250"/>
      <c r="C797" s="251"/>
      <c r="D797" s="251"/>
      <c r="E797" s="251"/>
      <c r="F797" s="251"/>
      <c r="G797" s="252"/>
    </row>
    <row r="798" spans="1:12" x14ac:dyDescent="0.25">
      <c r="A798" s="260"/>
      <c r="B798" s="250"/>
      <c r="C798" s="251"/>
      <c r="D798" s="251"/>
    </row>
    <row r="799" spans="1:12" x14ac:dyDescent="0.25">
      <c r="A799" s="260"/>
      <c r="B799" s="250"/>
      <c r="C799" s="251"/>
      <c r="D799" s="251"/>
      <c r="E799" s="251"/>
      <c r="F799" s="251"/>
      <c r="G799" s="252"/>
    </row>
    <row r="800" spans="1:12" x14ac:dyDescent="0.25">
      <c r="A800" s="260"/>
      <c r="B800" s="250"/>
      <c r="C800" s="251"/>
      <c r="D800" s="251"/>
      <c r="E800" s="251"/>
      <c r="F800" s="251"/>
      <c r="G800" s="252"/>
    </row>
    <row r="801" spans="1:7" x14ac:dyDescent="0.25">
      <c r="A801" s="260"/>
      <c r="B801" s="250"/>
      <c r="C801" s="251"/>
      <c r="D801" s="251"/>
      <c r="E801" s="251"/>
      <c r="F801" s="251"/>
      <c r="G801" s="252"/>
    </row>
    <row r="802" spans="1:7" x14ac:dyDescent="0.25">
      <c r="A802" s="260"/>
      <c r="B802" s="250"/>
      <c r="C802" s="251"/>
      <c r="D802" s="251"/>
      <c r="E802" s="251"/>
      <c r="F802" s="251"/>
      <c r="G802" s="252"/>
    </row>
    <row r="803" spans="1:7" x14ac:dyDescent="0.25">
      <c r="A803" s="260"/>
      <c r="B803" s="250"/>
      <c r="C803" s="251"/>
      <c r="D803" s="251"/>
      <c r="E803" s="251"/>
      <c r="F803" s="251"/>
      <c r="G803" s="252"/>
    </row>
    <row r="804" spans="1:7" x14ac:dyDescent="0.25">
      <c r="A804" s="260"/>
      <c r="B804" s="250"/>
      <c r="C804" s="251"/>
      <c r="D804" s="251"/>
      <c r="E804" s="251"/>
      <c r="F804" s="251"/>
      <c r="G804" s="252"/>
    </row>
    <row r="805" spans="1:7" x14ac:dyDescent="0.25">
      <c r="A805" s="260"/>
      <c r="B805" s="250"/>
      <c r="C805" s="251"/>
      <c r="D805" s="251"/>
      <c r="E805" s="251"/>
      <c r="F805" s="251"/>
      <c r="G805" s="252"/>
    </row>
    <row r="806" spans="1:7" x14ac:dyDescent="0.25">
      <c r="A806" s="260"/>
      <c r="B806" s="250"/>
      <c r="C806" s="251"/>
      <c r="D806" s="251"/>
      <c r="E806" s="251"/>
      <c r="F806" s="251"/>
      <c r="G806" s="252"/>
    </row>
    <row r="807" spans="1:7" x14ac:dyDescent="0.25">
      <c r="A807" s="260"/>
      <c r="B807" s="250"/>
      <c r="C807" s="251"/>
      <c r="D807" s="251"/>
      <c r="E807" s="251"/>
      <c r="F807" s="251"/>
      <c r="G807" s="252"/>
    </row>
    <row r="808" spans="1:7" x14ac:dyDescent="0.25">
      <c r="A808" s="260"/>
      <c r="B808" s="250"/>
      <c r="C808" s="251"/>
      <c r="D808" s="251"/>
      <c r="E808" s="251"/>
      <c r="F808" s="251"/>
      <c r="G808" s="252"/>
    </row>
    <row r="809" spans="1:7" x14ac:dyDescent="0.25">
      <c r="A809" s="260"/>
      <c r="B809" s="250"/>
      <c r="C809" s="251"/>
      <c r="D809" s="251"/>
      <c r="E809" s="251"/>
      <c r="F809" s="251"/>
      <c r="G809" s="252"/>
    </row>
    <row r="810" spans="1:7" x14ac:dyDescent="0.25">
      <c r="A810" s="260"/>
      <c r="B810" s="250"/>
      <c r="C810" s="251"/>
      <c r="D810" s="251"/>
      <c r="E810" s="251"/>
      <c r="F810" s="251"/>
      <c r="G810" s="252"/>
    </row>
    <row r="811" spans="1:7" x14ac:dyDescent="0.25">
      <c r="A811" s="260"/>
      <c r="B811" s="250"/>
      <c r="C811" s="251"/>
      <c r="D811" s="251"/>
      <c r="E811" s="251"/>
      <c r="F811" s="251"/>
      <c r="G811" s="252"/>
    </row>
    <row r="812" spans="1:7" x14ac:dyDescent="0.25">
      <c r="A812" s="260"/>
      <c r="B812" s="250"/>
      <c r="C812" s="251"/>
      <c r="D812" s="251"/>
      <c r="E812" s="251"/>
      <c r="F812" s="251"/>
      <c r="G812" s="252"/>
    </row>
    <row r="813" spans="1:7" x14ac:dyDescent="0.25">
      <c r="A813" s="260"/>
      <c r="B813" s="250"/>
      <c r="C813" s="251"/>
      <c r="D813" s="251"/>
      <c r="E813" s="251"/>
      <c r="F813" s="251"/>
      <c r="G813" s="252"/>
    </row>
    <row r="814" spans="1:7" x14ac:dyDescent="0.25">
      <c r="A814" s="260"/>
      <c r="B814" s="250"/>
      <c r="C814" s="251"/>
      <c r="D814" s="251"/>
      <c r="E814" s="251"/>
      <c r="F814" s="251"/>
      <c r="G814" s="252"/>
    </row>
    <row r="815" spans="1:7" x14ac:dyDescent="0.25">
      <c r="A815" s="260"/>
      <c r="B815" s="250"/>
      <c r="C815" s="251"/>
      <c r="D815" s="251"/>
      <c r="E815" s="251"/>
      <c r="F815" s="251"/>
      <c r="G815" s="252"/>
    </row>
  </sheetData>
  <autoFilter ref="A13:H792"/>
  <mergeCells count="9">
    <mergeCell ref="B8:G8"/>
    <mergeCell ref="A9:G9"/>
    <mergeCell ref="A10:G10"/>
    <mergeCell ref="A1:G1"/>
    <mergeCell ref="A2:G2"/>
    <mergeCell ref="A3:G3"/>
    <mergeCell ref="B5:G5"/>
    <mergeCell ref="B6:G6"/>
    <mergeCell ref="B7:G7"/>
  </mergeCells>
  <phoneticPr fontId="8" type="noConversion"/>
  <pageMargins left="0.98425196850393704" right="0" top="0.19685039370078741" bottom="0.51181102362204722" header="0.23622047244094491" footer="0.27559055118110237"/>
  <pageSetup paperSize="9" scale="59" firstPageNumber="23" fitToHeight="0" orientation="portrait" useFirstPageNumber="1" r:id="rId1"/>
  <headerFooter alignWithMargins="0">
    <oddFooter>&amp;R&amp;P</oddFooter>
  </headerFooter>
  <rowBreaks count="3" manualBreakCount="3">
    <brk id="676" max="6" man="1"/>
    <brk id="728" max="6" man="1"/>
    <brk id="79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979"/>
  <sheetViews>
    <sheetView view="pageBreakPreview" zoomScaleNormal="100" zoomScaleSheetLayoutView="100" workbookViewId="0">
      <selection activeCell="A3" sqref="A3:F3"/>
    </sheetView>
  </sheetViews>
  <sheetFormatPr defaultRowHeight="15.75" x14ac:dyDescent="0.2"/>
  <cols>
    <col min="1" max="1" width="6.5703125" style="57" customWidth="1"/>
    <col min="2" max="2" width="92.140625" style="163" customWidth="1"/>
    <col min="3" max="3" width="14.140625" style="120" customWidth="1"/>
    <col min="4" max="4" width="10.5703125" style="120" customWidth="1"/>
    <col min="5" max="5" width="11.28515625" style="120" customWidth="1"/>
    <col min="6" max="6" width="14.28515625" style="215" customWidth="1"/>
    <col min="7" max="16384" width="9.140625" style="58"/>
  </cols>
  <sheetData>
    <row r="1" spans="1:254" x14ac:dyDescent="0.25">
      <c r="A1" s="326" t="s">
        <v>516</v>
      </c>
      <c r="B1" s="327"/>
      <c r="C1" s="327"/>
      <c r="D1" s="327"/>
      <c r="E1" s="327"/>
      <c r="F1" s="327"/>
      <c r="G1" s="326"/>
      <c r="H1" s="327"/>
      <c r="I1" s="327"/>
      <c r="J1" s="327"/>
      <c r="K1" s="327"/>
      <c r="L1" s="327"/>
      <c r="M1" s="367"/>
      <c r="N1" s="367"/>
      <c r="O1" s="326" t="s">
        <v>516</v>
      </c>
      <c r="P1" s="327"/>
      <c r="Q1" s="327"/>
      <c r="R1" s="327"/>
      <c r="S1" s="327"/>
      <c r="T1" s="327"/>
      <c r="U1" s="367"/>
      <c r="V1" s="367"/>
      <c r="W1" s="326" t="s">
        <v>516</v>
      </c>
      <c r="X1" s="327"/>
      <c r="Y1" s="327"/>
      <c r="Z1" s="327"/>
      <c r="AA1" s="327"/>
      <c r="AB1" s="327"/>
      <c r="AC1" s="367"/>
      <c r="AD1" s="367"/>
      <c r="AE1" s="326" t="s">
        <v>516</v>
      </c>
      <c r="AF1" s="327"/>
      <c r="AG1" s="327"/>
      <c r="AH1" s="327"/>
      <c r="AI1" s="327"/>
      <c r="AJ1" s="327"/>
      <c r="AK1" s="367"/>
      <c r="AL1" s="367"/>
      <c r="AM1" s="326" t="s">
        <v>516</v>
      </c>
      <c r="AN1" s="327"/>
      <c r="AO1" s="327"/>
      <c r="AP1" s="327"/>
      <c r="AQ1" s="327"/>
      <c r="AR1" s="327"/>
      <c r="AS1" s="367"/>
      <c r="AT1" s="367"/>
      <c r="AU1" s="326" t="s">
        <v>516</v>
      </c>
      <c r="AV1" s="327"/>
      <c r="AW1" s="327"/>
      <c r="AX1" s="327"/>
      <c r="AY1" s="327"/>
      <c r="AZ1" s="327"/>
      <c r="BA1" s="367"/>
      <c r="BB1" s="367"/>
      <c r="BC1" s="326" t="s">
        <v>516</v>
      </c>
      <c r="BD1" s="327"/>
      <c r="BE1" s="327"/>
      <c r="BF1" s="327"/>
      <c r="BG1" s="327"/>
      <c r="BH1" s="327"/>
      <c r="BI1" s="367"/>
      <c r="BJ1" s="367"/>
      <c r="BK1" s="326" t="s">
        <v>516</v>
      </c>
      <c r="BL1" s="327"/>
      <c r="BM1" s="327"/>
      <c r="BN1" s="327"/>
      <c r="BO1" s="327"/>
      <c r="BP1" s="327"/>
      <c r="BQ1" s="367"/>
      <c r="BR1" s="367"/>
      <c r="BS1" s="326" t="s">
        <v>516</v>
      </c>
      <c r="BT1" s="327"/>
      <c r="BU1" s="327"/>
      <c r="BV1" s="327"/>
      <c r="BW1" s="327"/>
      <c r="BX1" s="327"/>
      <c r="BY1" s="367"/>
      <c r="BZ1" s="367"/>
      <c r="CA1" s="326" t="s">
        <v>516</v>
      </c>
      <c r="CB1" s="327"/>
      <c r="CC1" s="327"/>
      <c r="CD1" s="327"/>
      <c r="CE1" s="327"/>
      <c r="CF1" s="327"/>
      <c r="CG1" s="367"/>
      <c r="CH1" s="367"/>
      <c r="CI1" s="326" t="s">
        <v>516</v>
      </c>
      <c r="CJ1" s="327"/>
      <c r="CK1" s="327"/>
      <c r="CL1" s="327"/>
      <c r="CM1" s="327"/>
      <c r="CN1" s="327"/>
      <c r="CO1" s="367"/>
      <c r="CP1" s="367"/>
      <c r="CQ1" s="326" t="s">
        <v>516</v>
      </c>
      <c r="CR1" s="327"/>
      <c r="CS1" s="327"/>
      <c r="CT1" s="327"/>
      <c r="CU1" s="327"/>
      <c r="CV1" s="327"/>
      <c r="CW1" s="367"/>
      <c r="CX1" s="367"/>
      <c r="CY1" s="326" t="s">
        <v>516</v>
      </c>
      <c r="CZ1" s="327"/>
      <c r="DA1" s="327"/>
      <c r="DB1" s="327"/>
      <c r="DC1" s="327"/>
      <c r="DD1" s="327"/>
      <c r="DE1" s="367"/>
      <c r="DF1" s="367"/>
      <c r="DG1" s="326" t="s">
        <v>516</v>
      </c>
      <c r="DH1" s="327"/>
      <c r="DI1" s="327"/>
      <c r="DJ1" s="327"/>
      <c r="DK1" s="327"/>
      <c r="DL1" s="327"/>
      <c r="DM1" s="367"/>
      <c r="DN1" s="367"/>
      <c r="DO1" s="326" t="s">
        <v>516</v>
      </c>
      <c r="DP1" s="327"/>
      <c r="DQ1" s="327"/>
      <c r="DR1" s="327"/>
      <c r="DS1" s="327"/>
      <c r="DT1" s="327"/>
      <c r="DU1" s="367"/>
      <c r="DV1" s="367"/>
      <c r="DW1" s="326" t="s">
        <v>516</v>
      </c>
      <c r="DX1" s="327"/>
      <c r="DY1" s="327"/>
      <c r="DZ1" s="327"/>
      <c r="EA1" s="327"/>
      <c r="EB1" s="327"/>
      <c r="EC1" s="367"/>
      <c r="ED1" s="367"/>
      <c r="EE1" s="326" t="s">
        <v>516</v>
      </c>
      <c r="EF1" s="327"/>
      <c r="EG1" s="327"/>
      <c r="EH1" s="327"/>
      <c r="EI1" s="327"/>
      <c r="EJ1" s="327"/>
      <c r="EK1" s="367"/>
      <c r="EL1" s="367"/>
      <c r="EM1" s="326" t="s">
        <v>516</v>
      </c>
      <c r="EN1" s="327"/>
      <c r="EO1" s="327"/>
      <c r="EP1" s="327"/>
      <c r="EQ1" s="327"/>
      <c r="ER1" s="327"/>
      <c r="ES1" s="367"/>
      <c r="ET1" s="367"/>
      <c r="EU1" s="326" t="s">
        <v>516</v>
      </c>
      <c r="EV1" s="327"/>
      <c r="EW1" s="327"/>
      <c r="EX1" s="327"/>
      <c r="EY1" s="327"/>
      <c r="EZ1" s="327"/>
      <c r="FA1" s="367"/>
      <c r="FB1" s="367"/>
      <c r="FC1" s="326" t="s">
        <v>516</v>
      </c>
      <c r="FD1" s="327"/>
      <c r="FE1" s="327"/>
      <c r="FF1" s="327"/>
      <c r="FG1" s="327"/>
      <c r="FH1" s="327"/>
      <c r="FI1" s="367"/>
      <c r="FJ1" s="367"/>
      <c r="FK1" s="326" t="s">
        <v>516</v>
      </c>
      <c r="FL1" s="327"/>
      <c r="FM1" s="327"/>
      <c r="FN1" s="327"/>
      <c r="FO1" s="327"/>
      <c r="FP1" s="327"/>
      <c r="FQ1" s="367"/>
      <c r="FR1" s="367"/>
      <c r="FS1" s="326" t="s">
        <v>516</v>
      </c>
      <c r="FT1" s="327"/>
      <c r="FU1" s="327"/>
      <c r="FV1" s="327"/>
      <c r="FW1" s="327"/>
      <c r="FX1" s="327"/>
      <c r="FY1" s="367"/>
      <c r="FZ1" s="367"/>
      <c r="GA1" s="326" t="s">
        <v>516</v>
      </c>
      <c r="GB1" s="327"/>
      <c r="GC1" s="327"/>
      <c r="GD1" s="327"/>
      <c r="GE1" s="327"/>
      <c r="GF1" s="327"/>
      <c r="GG1" s="367"/>
      <c r="GH1" s="367"/>
      <c r="GI1" s="326" t="s">
        <v>516</v>
      </c>
      <c r="GJ1" s="327"/>
      <c r="GK1" s="327"/>
      <c r="GL1" s="327"/>
      <c r="GM1" s="327"/>
      <c r="GN1" s="327"/>
      <c r="GO1" s="367"/>
      <c r="GP1" s="367"/>
      <c r="GQ1" s="326" t="s">
        <v>516</v>
      </c>
      <c r="GR1" s="327"/>
      <c r="GS1" s="327"/>
      <c r="GT1" s="327"/>
      <c r="GU1" s="327"/>
      <c r="GV1" s="327"/>
      <c r="GW1" s="367"/>
      <c r="GX1" s="367"/>
      <c r="GY1" s="326" t="s">
        <v>516</v>
      </c>
      <c r="GZ1" s="327"/>
      <c r="HA1" s="327"/>
      <c r="HB1" s="327"/>
      <c r="HC1" s="327"/>
      <c r="HD1" s="327"/>
      <c r="HE1" s="367"/>
      <c r="HF1" s="367"/>
      <c r="HG1" s="326" t="s">
        <v>516</v>
      </c>
      <c r="HH1" s="327"/>
      <c r="HI1" s="327"/>
      <c r="HJ1" s="327"/>
      <c r="HK1" s="327"/>
      <c r="HL1" s="327"/>
      <c r="HM1" s="367"/>
      <c r="HN1" s="367"/>
      <c r="HO1" s="326" t="s">
        <v>516</v>
      </c>
      <c r="HP1" s="327"/>
      <c r="HQ1" s="327"/>
      <c r="HR1" s="327"/>
      <c r="HS1" s="327"/>
      <c r="HT1" s="327"/>
      <c r="HU1" s="367"/>
      <c r="HV1" s="367"/>
      <c r="HW1" s="326" t="s">
        <v>516</v>
      </c>
      <c r="HX1" s="327"/>
      <c r="HY1" s="327"/>
      <c r="HZ1" s="327"/>
      <c r="IA1" s="327"/>
      <c r="IB1" s="327"/>
      <c r="IC1" s="367"/>
      <c r="ID1" s="367"/>
      <c r="IE1" s="326" t="s">
        <v>516</v>
      </c>
      <c r="IF1" s="327"/>
      <c r="IG1" s="327"/>
      <c r="IH1" s="327"/>
      <c r="II1" s="327"/>
      <c r="IJ1" s="327"/>
      <c r="IK1" s="367"/>
      <c r="IL1" s="367"/>
      <c r="IM1" s="326" t="s">
        <v>516</v>
      </c>
      <c r="IN1" s="327"/>
      <c r="IO1" s="327"/>
      <c r="IP1" s="327"/>
      <c r="IQ1" s="327"/>
      <c r="IR1" s="327"/>
      <c r="IS1" s="367"/>
      <c r="IT1" s="367"/>
    </row>
    <row r="2" spans="1:254" x14ac:dyDescent="0.25">
      <c r="A2" s="328" t="s">
        <v>517</v>
      </c>
      <c r="B2" s="329"/>
      <c r="C2" s="329"/>
      <c r="D2" s="329"/>
      <c r="E2" s="329"/>
      <c r="F2" s="329"/>
      <c r="G2" s="328"/>
      <c r="H2" s="329"/>
      <c r="I2" s="329"/>
      <c r="J2" s="329"/>
      <c r="K2" s="329"/>
      <c r="L2" s="329"/>
      <c r="M2" s="367"/>
      <c r="N2" s="367"/>
      <c r="O2" s="328" t="s">
        <v>517</v>
      </c>
      <c r="P2" s="329"/>
      <c r="Q2" s="329"/>
      <c r="R2" s="329"/>
      <c r="S2" s="329"/>
      <c r="T2" s="329"/>
      <c r="U2" s="367"/>
      <c r="V2" s="367"/>
      <c r="W2" s="328" t="s">
        <v>517</v>
      </c>
      <c r="X2" s="329"/>
      <c r="Y2" s="329"/>
      <c r="Z2" s="329"/>
      <c r="AA2" s="329"/>
      <c r="AB2" s="329"/>
      <c r="AC2" s="367"/>
      <c r="AD2" s="367"/>
      <c r="AE2" s="328" t="s">
        <v>517</v>
      </c>
      <c r="AF2" s="329"/>
      <c r="AG2" s="329"/>
      <c r="AH2" s="329"/>
      <c r="AI2" s="329"/>
      <c r="AJ2" s="329"/>
      <c r="AK2" s="367"/>
      <c r="AL2" s="367"/>
      <c r="AM2" s="328" t="s">
        <v>517</v>
      </c>
      <c r="AN2" s="329"/>
      <c r="AO2" s="329"/>
      <c r="AP2" s="329"/>
      <c r="AQ2" s="329"/>
      <c r="AR2" s="329"/>
      <c r="AS2" s="367"/>
      <c r="AT2" s="367"/>
      <c r="AU2" s="328" t="s">
        <v>517</v>
      </c>
      <c r="AV2" s="329"/>
      <c r="AW2" s="329"/>
      <c r="AX2" s="329"/>
      <c r="AY2" s="329"/>
      <c r="AZ2" s="329"/>
      <c r="BA2" s="367"/>
      <c r="BB2" s="367"/>
      <c r="BC2" s="328" t="s">
        <v>517</v>
      </c>
      <c r="BD2" s="329"/>
      <c r="BE2" s="329"/>
      <c r="BF2" s="329"/>
      <c r="BG2" s="329"/>
      <c r="BH2" s="329"/>
      <c r="BI2" s="367"/>
      <c r="BJ2" s="367"/>
      <c r="BK2" s="328" t="s">
        <v>517</v>
      </c>
      <c r="BL2" s="329"/>
      <c r="BM2" s="329"/>
      <c r="BN2" s="329"/>
      <c r="BO2" s="329"/>
      <c r="BP2" s="329"/>
      <c r="BQ2" s="367"/>
      <c r="BR2" s="367"/>
      <c r="BS2" s="328" t="s">
        <v>517</v>
      </c>
      <c r="BT2" s="329"/>
      <c r="BU2" s="329"/>
      <c r="BV2" s="329"/>
      <c r="BW2" s="329"/>
      <c r="BX2" s="329"/>
      <c r="BY2" s="367"/>
      <c r="BZ2" s="367"/>
      <c r="CA2" s="328" t="s">
        <v>517</v>
      </c>
      <c r="CB2" s="329"/>
      <c r="CC2" s="329"/>
      <c r="CD2" s="329"/>
      <c r="CE2" s="329"/>
      <c r="CF2" s="329"/>
      <c r="CG2" s="367"/>
      <c r="CH2" s="367"/>
      <c r="CI2" s="328" t="s">
        <v>517</v>
      </c>
      <c r="CJ2" s="329"/>
      <c r="CK2" s="329"/>
      <c r="CL2" s="329"/>
      <c r="CM2" s="329"/>
      <c r="CN2" s="329"/>
      <c r="CO2" s="367"/>
      <c r="CP2" s="367"/>
      <c r="CQ2" s="328" t="s">
        <v>517</v>
      </c>
      <c r="CR2" s="329"/>
      <c r="CS2" s="329"/>
      <c r="CT2" s="329"/>
      <c r="CU2" s="329"/>
      <c r="CV2" s="329"/>
      <c r="CW2" s="367"/>
      <c r="CX2" s="367"/>
      <c r="CY2" s="328" t="s">
        <v>517</v>
      </c>
      <c r="CZ2" s="329"/>
      <c r="DA2" s="329"/>
      <c r="DB2" s="329"/>
      <c r="DC2" s="329"/>
      <c r="DD2" s="329"/>
      <c r="DE2" s="367"/>
      <c r="DF2" s="367"/>
      <c r="DG2" s="328" t="s">
        <v>517</v>
      </c>
      <c r="DH2" s="329"/>
      <c r="DI2" s="329"/>
      <c r="DJ2" s="329"/>
      <c r="DK2" s="329"/>
      <c r="DL2" s="329"/>
      <c r="DM2" s="367"/>
      <c r="DN2" s="367"/>
      <c r="DO2" s="328" t="s">
        <v>517</v>
      </c>
      <c r="DP2" s="329"/>
      <c r="DQ2" s="329"/>
      <c r="DR2" s="329"/>
      <c r="DS2" s="329"/>
      <c r="DT2" s="329"/>
      <c r="DU2" s="367"/>
      <c r="DV2" s="367"/>
      <c r="DW2" s="328" t="s">
        <v>517</v>
      </c>
      <c r="DX2" s="329"/>
      <c r="DY2" s="329"/>
      <c r="DZ2" s="329"/>
      <c r="EA2" s="329"/>
      <c r="EB2" s="329"/>
      <c r="EC2" s="367"/>
      <c r="ED2" s="367"/>
      <c r="EE2" s="328" t="s">
        <v>517</v>
      </c>
      <c r="EF2" s="329"/>
      <c r="EG2" s="329"/>
      <c r="EH2" s="329"/>
      <c r="EI2" s="329"/>
      <c r="EJ2" s="329"/>
      <c r="EK2" s="367"/>
      <c r="EL2" s="367"/>
      <c r="EM2" s="328" t="s">
        <v>517</v>
      </c>
      <c r="EN2" s="329"/>
      <c r="EO2" s="329"/>
      <c r="EP2" s="329"/>
      <c r="EQ2" s="329"/>
      <c r="ER2" s="329"/>
      <c r="ES2" s="367"/>
      <c r="ET2" s="367"/>
      <c r="EU2" s="328" t="s">
        <v>517</v>
      </c>
      <c r="EV2" s="329"/>
      <c r="EW2" s="329"/>
      <c r="EX2" s="329"/>
      <c r="EY2" s="329"/>
      <c r="EZ2" s="329"/>
      <c r="FA2" s="367"/>
      <c r="FB2" s="367"/>
      <c r="FC2" s="328" t="s">
        <v>517</v>
      </c>
      <c r="FD2" s="329"/>
      <c r="FE2" s="329"/>
      <c r="FF2" s="329"/>
      <c r="FG2" s="329"/>
      <c r="FH2" s="329"/>
      <c r="FI2" s="367"/>
      <c r="FJ2" s="367"/>
      <c r="FK2" s="328" t="s">
        <v>517</v>
      </c>
      <c r="FL2" s="329"/>
      <c r="FM2" s="329"/>
      <c r="FN2" s="329"/>
      <c r="FO2" s="329"/>
      <c r="FP2" s="329"/>
      <c r="FQ2" s="367"/>
      <c r="FR2" s="367"/>
      <c r="FS2" s="328" t="s">
        <v>517</v>
      </c>
      <c r="FT2" s="329"/>
      <c r="FU2" s="329"/>
      <c r="FV2" s="329"/>
      <c r="FW2" s="329"/>
      <c r="FX2" s="329"/>
      <c r="FY2" s="367"/>
      <c r="FZ2" s="367"/>
      <c r="GA2" s="328" t="s">
        <v>517</v>
      </c>
      <c r="GB2" s="329"/>
      <c r="GC2" s="329"/>
      <c r="GD2" s="329"/>
      <c r="GE2" s="329"/>
      <c r="GF2" s="329"/>
      <c r="GG2" s="367"/>
      <c r="GH2" s="367"/>
      <c r="GI2" s="328" t="s">
        <v>517</v>
      </c>
      <c r="GJ2" s="329"/>
      <c r="GK2" s="329"/>
      <c r="GL2" s="329"/>
      <c r="GM2" s="329"/>
      <c r="GN2" s="329"/>
      <c r="GO2" s="367"/>
      <c r="GP2" s="367"/>
      <c r="GQ2" s="328" t="s">
        <v>517</v>
      </c>
      <c r="GR2" s="329"/>
      <c r="GS2" s="329"/>
      <c r="GT2" s="329"/>
      <c r="GU2" s="329"/>
      <c r="GV2" s="329"/>
      <c r="GW2" s="367"/>
      <c r="GX2" s="367"/>
      <c r="GY2" s="328" t="s">
        <v>517</v>
      </c>
      <c r="GZ2" s="329"/>
      <c r="HA2" s="329"/>
      <c r="HB2" s="329"/>
      <c r="HC2" s="329"/>
      <c r="HD2" s="329"/>
      <c r="HE2" s="367"/>
      <c r="HF2" s="367"/>
      <c r="HG2" s="328" t="s">
        <v>517</v>
      </c>
      <c r="HH2" s="329"/>
      <c r="HI2" s="329"/>
      <c r="HJ2" s="329"/>
      <c r="HK2" s="329"/>
      <c r="HL2" s="329"/>
      <c r="HM2" s="367"/>
      <c r="HN2" s="367"/>
      <c r="HO2" s="328" t="s">
        <v>517</v>
      </c>
      <c r="HP2" s="329"/>
      <c r="HQ2" s="329"/>
      <c r="HR2" s="329"/>
      <c r="HS2" s="329"/>
      <c r="HT2" s="329"/>
      <c r="HU2" s="367"/>
      <c r="HV2" s="367"/>
      <c r="HW2" s="328" t="s">
        <v>517</v>
      </c>
      <c r="HX2" s="329"/>
      <c r="HY2" s="329"/>
      <c r="HZ2" s="329"/>
      <c r="IA2" s="329"/>
      <c r="IB2" s="329"/>
      <c r="IC2" s="367"/>
      <c r="ID2" s="367"/>
      <c r="IE2" s="328" t="s">
        <v>517</v>
      </c>
      <c r="IF2" s="329"/>
      <c r="IG2" s="329"/>
      <c r="IH2" s="329"/>
      <c r="II2" s="329"/>
      <c r="IJ2" s="329"/>
      <c r="IK2" s="367"/>
      <c r="IL2" s="367"/>
      <c r="IM2" s="328" t="s">
        <v>517</v>
      </c>
      <c r="IN2" s="329"/>
      <c r="IO2" s="329"/>
      <c r="IP2" s="329"/>
      <c r="IQ2" s="329"/>
      <c r="IR2" s="329"/>
      <c r="IS2" s="367"/>
      <c r="IT2" s="367"/>
    </row>
    <row r="3" spans="1:254" x14ac:dyDescent="0.25">
      <c r="A3" s="330" t="s">
        <v>929</v>
      </c>
      <c r="B3" s="327"/>
      <c r="C3" s="327"/>
      <c r="D3" s="327"/>
      <c r="E3" s="327"/>
      <c r="F3" s="327"/>
      <c r="G3" s="330"/>
      <c r="H3" s="327"/>
      <c r="I3" s="327"/>
      <c r="J3" s="327"/>
      <c r="K3" s="327"/>
      <c r="L3" s="327"/>
      <c r="M3" s="367"/>
      <c r="N3" s="367"/>
      <c r="O3" s="330" t="s">
        <v>362</v>
      </c>
      <c r="P3" s="327"/>
      <c r="Q3" s="327"/>
      <c r="R3" s="327"/>
      <c r="S3" s="327"/>
      <c r="T3" s="327"/>
      <c r="U3" s="367"/>
      <c r="V3" s="367"/>
      <c r="W3" s="330" t="s">
        <v>362</v>
      </c>
      <c r="X3" s="327"/>
      <c r="Y3" s="327"/>
      <c r="Z3" s="327"/>
      <c r="AA3" s="327"/>
      <c r="AB3" s="327"/>
      <c r="AC3" s="367"/>
      <c r="AD3" s="367"/>
      <c r="AE3" s="330" t="s">
        <v>362</v>
      </c>
      <c r="AF3" s="327"/>
      <c r="AG3" s="327"/>
      <c r="AH3" s="327"/>
      <c r="AI3" s="327"/>
      <c r="AJ3" s="327"/>
      <c r="AK3" s="367"/>
      <c r="AL3" s="367"/>
      <c r="AM3" s="330" t="s">
        <v>362</v>
      </c>
      <c r="AN3" s="327"/>
      <c r="AO3" s="327"/>
      <c r="AP3" s="327"/>
      <c r="AQ3" s="327"/>
      <c r="AR3" s="327"/>
      <c r="AS3" s="367"/>
      <c r="AT3" s="367"/>
      <c r="AU3" s="330" t="s">
        <v>362</v>
      </c>
      <c r="AV3" s="327"/>
      <c r="AW3" s="327"/>
      <c r="AX3" s="327"/>
      <c r="AY3" s="327"/>
      <c r="AZ3" s="327"/>
      <c r="BA3" s="367"/>
      <c r="BB3" s="367"/>
      <c r="BC3" s="330" t="s">
        <v>362</v>
      </c>
      <c r="BD3" s="327"/>
      <c r="BE3" s="327"/>
      <c r="BF3" s="327"/>
      <c r="BG3" s="327"/>
      <c r="BH3" s="327"/>
      <c r="BI3" s="367"/>
      <c r="BJ3" s="367"/>
      <c r="BK3" s="330" t="s">
        <v>362</v>
      </c>
      <c r="BL3" s="327"/>
      <c r="BM3" s="327"/>
      <c r="BN3" s="327"/>
      <c r="BO3" s="327"/>
      <c r="BP3" s="327"/>
      <c r="BQ3" s="367"/>
      <c r="BR3" s="367"/>
      <c r="BS3" s="330" t="s">
        <v>362</v>
      </c>
      <c r="BT3" s="327"/>
      <c r="BU3" s="327"/>
      <c r="BV3" s="327"/>
      <c r="BW3" s="327"/>
      <c r="BX3" s="327"/>
      <c r="BY3" s="367"/>
      <c r="BZ3" s="367"/>
      <c r="CA3" s="330" t="s">
        <v>362</v>
      </c>
      <c r="CB3" s="327"/>
      <c r="CC3" s="327"/>
      <c r="CD3" s="327"/>
      <c r="CE3" s="327"/>
      <c r="CF3" s="327"/>
      <c r="CG3" s="367"/>
      <c r="CH3" s="367"/>
      <c r="CI3" s="330" t="s">
        <v>362</v>
      </c>
      <c r="CJ3" s="327"/>
      <c r="CK3" s="327"/>
      <c r="CL3" s="327"/>
      <c r="CM3" s="327"/>
      <c r="CN3" s="327"/>
      <c r="CO3" s="367"/>
      <c r="CP3" s="367"/>
      <c r="CQ3" s="330" t="s">
        <v>362</v>
      </c>
      <c r="CR3" s="327"/>
      <c r="CS3" s="327"/>
      <c r="CT3" s="327"/>
      <c r="CU3" s="327"/>
      <c r="CV3" s="327"/>
      <c r="CW3" s="367"/>
      <c r="CX3" s="367"/>
      <c r="CY3" s="330" t="s">
        <v>362</v>
      </c>
      <c r="CZ3" s="327"/>
      <c r="DA3" s="327"/>
      <c r="DB3" s="327"/>
      <c r="DC3" s="327"/>
      <c r="DD3" s="327"/>
      <c r="DE3" s="367"/>
      <c r="DF3" s="367"/>
      <c r="DG3" s="330" t="s">
        <v>362</v>
      </c>
      <c r="DH3" s="327"/>
      <c r="DI3" s="327"/>
      <c r="DJ3" s="327"/>
      <c r="DK3" s="327"/>
      <c r="DL3" s="327"/>
      <c r="DM3" s="367"/>
      <c r="DN3" s="367"/>
      <c r="DO3" s="330" t="s">
        <v>362</v>
      </c>
      <c r="DP3" s="327"/>
      <c r="DQ3" s="327"/>
      <c r="DR3" s="327"/>
      <c r="DS3" s="327"/>
      <c r="DT3" s="327"/>
      <c r="DU3" s="367"/>
      <c r="DV3" s="367"/>
      <c r="DW3" s="330" t="s">
        <v>362</v>
      </c>
      <c r="DX3" s="327"/>
      <c r="DY3" s="327"/>
      <c r="DZ3" s="327"/>
      <c r="EA3" s="327"/>
      <c r="EB3" s="327"/>
      <c r="EC3" s="367"/>
      <c r="ED3" s="367"/>
      <c r="EE3" s="330" t="s">
        <v>362</v>
      </c>
      <c r="EF3" s="327"/>
      <c r="EG3" s="327"/>
      <c r="EH3" s="327"/>
      <c r="EI3" s="327"/>
      <c r="EJ3" s="327"/>
      <c r="EK3" s="367"/>
      <c r="EL3" s="367"/>
      <c r="EM3" s="330" t="s">
        <v>362</v>
      </c>
      <c r="EN3" s="327"/>
      <c r="EO3" s="327"/>
      <c r="EP3" s="327"/>
      <c r="EQ3" s="327"/>
      <c r="ER3" s="327"/>
      <c r="ES3" s="367"/>
      <c r="ET3" s="367"/>
      <c r="EU3" s="330" t="s">
        <v>362</v>
      </c>
      <c r="EV3" s="327"/>
      <c r="EW3" s="327"/>
      <c r="EX3" s="327"/>
      <c r="EY3" s="327"/>
      <c r="EZ3" s="327"/>
      <c r="FA3" s="367"/>
      <c r="FB3" s="367"/>
      <c r="FC3" s="330" t="s">
        <v>362</v>
      </c>
      <c r="FD3" s="327"/>
      <c r="FE3" s="327"/>
      <c r="FF3" s="327"/>
      <c r="FG3" s="327"/>
      <c r="FH3" s="327"/>
      <c r="FI3" s="367"/>
      <c r="FJ3" s="367"/>
      <c r="FK3" s="330" t="s">
        <v>362</v>
      </c>
      <c r="FL3" s="327"/>
      <c r="FM3" s="327"/>
      <c r="FN3" s="327"/>
      <c r="FO3" s="327"/>
      <c r="FP3" s="327"/>
      <c r="FQ3" s="367"/>
      <c r="FR3" s="367"/>
      <c r="FS3" s="330" t="s">
        <v>362</v>
      </c>
      <c r="FT3" s="327"/>
      <c r="FU3" s="327"/>
      <c r="FV3" s="327"/>
      <c r="FW3" s="327"/>
      <c r="FX3" s="327"/>
      <c r="FY3" s="367"/>
      <c r="FZ3" s="367"/>
      <c r="GA3" s="330" t="s">
        <v>362</v>
      </c>
      <c r="GB3" s="327"/>
      <c r="GC3" s="327"/>
      <c r="GD3" s="327"/>
      <c r="GE3" s="327"/>
      <c r="GF3" s="327"/>
      <c r="GG3" s="367"/>
      <c r="GH3" s="367"/>
      <c r="GI3" s="330" t="s">
        <v>362</v>
      </c>
      <c r="GJ3" s="327"/>
      <c r="GK3" s="327"/>
      <c r="GL3" s="327"/>
      <c r="GM3" s="327"/>
      <c r="GN3" s="327"/>
      <c r="GO3" s="367"/>
      <c r="GP3" s="367"/>
      <c r="GQ3" s="330" t="s">
        <v>362</v>
      </c>
      <c r="GR3" s="327"/>
      <c r="GS3" s="327"/>
      <c r="GT3" s="327"/>
      <c r="GU3" s="327"/>
      <c r="GV3" s="327"/>
      <c r="GW3" s="367"/>
      <c r="GX3" s="367"/>
      <c r="GY3" s="330" t="s">
        <v>362</v>
      </c>
      <c r="GZ3" s="327"/>
      <c r="HA3" s="327"/>
      <c r="HB3" s="327"/>
      <c r="HC3" s="327"/>
      <c r="HD3" s="327"/>
      <c r="HE3" s="367"/>
      <c r="HF3" s="367"/>
      <c r="HG3" s="330" t="s">
        <v>362</v>
      </c>
      <c r="HH3" s="327"/>
      <c r="HI3" s="327"/>
      <c r="HJ3" s="327"/>
      <c r="HK3" s="327"/>
      <c r="HL3" s="327"/>
      <c r="HM3" s="367"/>
      <c r="HN3" s="367"/>
      <c r="HO3" s="330" t="s">
        <v>362</v>
      </c>
      <c r="HP3" s="327"/>
      <c r="HQ3" s="327"/>
      <c r="HR3" s="327"/>
      <c r="HS3" s="327"/>
      <c r="HT3" s="327"/>
      <c r="HU3" s="367"/>
      <c r="HV3" s="367"/>
      <c r="HW3" s="330" t="s">
        <v>362</v>
      </c>
      <c r="HX3" s="327"/>
      <c r="HY3" s="327"/>
      <c r="HZ3" s="327"/>
      <c r="IA3" s="327"/>
      <c r="IB3" s="327"/>
      <c r="IC3" s="367"/>
      <c r="ID3" s="367"/>
      <c r="IE3" s="330" t="s">
        <v>362</v>
      </c>
      <c r="IF3" s="327"/>
      <c r="IG3" s="327"/>
      <c r="IH3" s="327"/>
      <c r="II3" s="327"/>
      <c r="IJ3" s="327"/>
      <c r="IK3" s="367"/>
      <c r="IL3" s="367"/>
      <c r="IM3" s="330" t="s">
        <v>362</v>
      </c>
      <c r="IN3" s="327"/>
      <c r="IO3" s="327"/>
      <c r="IP3" s="327"/>
      <c r="IQ3" s="327"/>
      <c r="IR3" s="327"/>
      <c r="IS3" s="367"/>
      <c r="IT3" s="367"/>
    </row>
    <row r="4" spans="1:254" x14ac:dyDescent="0.25">
      <c r="A4" s="175"/>
      <c r="B4" s="195"/>
      <c r="C4" s="195"/>
      <c r="D4" s="195"/>
      <c r="E4" s="195"/>
      <c r="F4" s="196"/>
      <c r="G4" s="175"/>
      <c r="H4" s="176"/>
      <c r="I4" s="176"/>
      <c r="J4" s="176"/>
      <c r="K4" s="176"/>
      <c r="L4" s="176"/>
      <c r="M4" s="177"/>
      <c r="N4" s="177"/>
      <c r="O4" s="175"/>
      <c r="P4" s="176"/>
      <c r="Q4" s="176"/>
      <c r="R4" s="176"/>
      <c r="S4" s="176"/>
      <c r="T4" s="176"/>
      <c r="U4" s="177"/>
      <c r="V4" s="177"/>
      <c r="W4" s="175"/>
      <c r="X4" s="176"/>
      <c r="Y4" s="176"/>
      <c r="Z4" s="176"/>
      <c r="AA4" s="176"/>
      <c r="AB4" s="176"/>
      <c r="AC4" s="177"/>
      <c r="AD4" s="177"/>
      <c r="AE4" s="175"/>
      <c r="AF4" s="176"/>
      <c r="AG4" s="176"/>
      <c r="AH4" s="176"/>
      <c r="AI4" s="176"/>
      <c r="AJ4" s="176"/>
      <c r="AK4" s="177"/>
      <c r="AL4" s="177"/>
      <c r="AM4" s="175"/>
      <c r="AN4" s="176"/>
      <c r="AO4" s="176"/>
      <c r="AP4" s="176"/>
      <c r="AQ4" s="176"/>
      <c r="AR4" s="176"/>
      <c r="AS4" s="177"/>
      <c r="AT4" s="177"/>
      <c r="AU4" s="175"/>
      <c r="AV4" s="176"/>
      <c r="AW4" s="176"/>
      <c r="AX4" s="176"/>
      <c r="AY4" s="176"/>
      <c r="AZ4" s="176"/>
      <c r="BA4" s="177"/>
      <c r="BB4" s="177"/>
      <c r="BC4" s="175"/>
      <c r="BD4" s="176"/>
      <c r="BE4" s="176"/>
      <c r="BF4" s="176"/>
      <c r="BG4" s="176"/>
      <c r="BH4" s="176"/>
      <c r="BI4" s="177"/>
      <c r="BJ4" s="177"/>
      <c r="BK4" s="175"/>
      <c r="BL4" s="176"/>
      <c r="BM4" s="176"/>
      <c r="BN4" s="176"/>
      <c r="BO4" s="176"/>
      <c r="BP4" s="176"/>
      <c r="BQ4" s="177"/>
      <c r="BR4" s="177"/>
      <c r="BS4" s="175"/>
      <c r="BT4" s="176"/>
      <c r="BU4" s="176"/>
      <c r="BV4" s="176"/>
      <c r="BW4" s="176"/>
      <c r="BX4" s="176"/>
      <c r="BY4" s="177"/>
      <c r="BZ4" s="177"/>
      <c r="CA4" s="175"/>
      <c r="CB4" s="176"/>
      <c r="CC4" s="176"/>
      <c r="CD4" s="176"/>
      <c r="CE4" s="176"/>
      <c r="CF4" s="176"/>
      <c r="CG4" s="177"/>
      <c r="CH4" s="177"/>
      <c r="CI4" s="175"/>
      <c r="CJ4" s="176"/>
      <c r="CK4" s="176"/>
      <c r="CL4" s="176"/>
      <c r="CM4" s="176"/>
      <c r="CN4" s="176"/>
      <c r="CO4" s="177"/>
      <c r="CP4" s="177"/>
      <c r="CQ4" s="175"/>
      <c r="CR4" s="176"/>
      <c r="CS4" s="176"/>
      <c r="CT4" s="176"/>
      <c r="CU4" s="176"/>
      <c r="CV4" s="176"/>
      <c r="CW4" s="177"/>
      <c r="CX4" s="177"/>
      <c r="CY4" s="175"/>
      <c r="CZ4" s="176"/>
      <c r="DA4" s="176"/>
      <c r="DB4" s="176"/>
      <c r="DC4" s="176"/>
      <c r="DD4" s="176"/>
      <c r="DE4" s="177"/>
      <c r="DF4" s="177"/>
      <c r="DG4" s="175"/>
      <c r="DH4" s="176"/>
      <c r="DI4" s="176"/>
      <c r="DJ4" s="176"/>
      <c r="DK4" s="176"/>
      <c r="DL4" s="176"/>
      <c r="DM4" s="177"/>
      <c r="DN4" s="177"/>
      <c r="DO4" s="175"/>
      <c r="DP4" s="176"/>
      <c r="DQ4" s="176"/>
      <c r="DR4" s="176"/>
      <c r="DS4" s="176"/>
      <c r="DT4" s="176"/>
      <c r="DU4" s="177"/>
      <c r="DV4" s="177"/>
      <c r="DW4" s="175"/>
      <c r="DX4" s="176"/>
      <c r="DY4" s="176"/>
      <c r="DZ4" s="176"/>
      <c r="EA4" s="176"/>
      <c r="EB4" s="176"/>
      <c r="EC4" s="177"/>
      <c r="ED4" s="177"/>
      <c r="EE4" s="175"/>
      <c r="EF4" s="176"/>
      <c r="EG4" s="176"/>
      <c r="EH4" s="176"/>
      <c r="EI4" s="176"/>
      <c r="EJ4" s="176"/>
      <c r="EK4" s="177"/>
      <c r="EL4" s="177"/>
      <c r="EM4" s="175"/>
      <c r="EN4" s="176"/>
      <c r="EO4" s="176"/>
      <c r="EP4" s="176"/>
      <c r="EQ4" s="176"/>
      <c r="ER4" s="176"/>
      <c r="ES4" s="177"/>
      <c r="ET4" s="177"/>
      <c r="EU4" s="175"/>
      <c r="EV4" s="176"/>
      <c r="EW4" s="176"/>
      <c r="EX4" s="176"/>
      <c r="EY4" s="176"/>
      <c r="EZ4" s="176"/>
      <c r="FA4" s="177"/>
      <c r="FB4" s="177"/>
      <c r="FC4" s="175"/>
      <c r="FD4" s="176"/>
      <c r="FE4" s="176"/>
      <c r="FF4" s="176"/>
      <c r="FG4" s="176"/>
      <c r="FH4" s="176"/>
      <c r="FI4" s="177"/>
      <c r="FJ4" s="177"/>
      <c r="FK4" s="175"/>
      <c r="FL4" s="176"/>
      <c r="FM4" s="176"/>
      <c r="FN4" s="176"/>
      <c r="FO4" s="176"/>
      <c r="FP4" s="176"/>
      <c r="FQ4" s="177"/>
      <c r="FR4" s="177"/>
      <c r="FS4" s="175"/>
      <c r="FT4" s="176"/>
      <c r="FU4" s="176"/>
      <c r="FV4" s="176"/>
      <c r="FW4" s="176"/>
      <c r="FX4" s="176"/>
      <c r="FY4" s="177"/>
      <c r="FZ4" s="177"/>
      <c r="GA4" s="175"/>
      <c r="GB4" s="176"/>
      <c r="GC4" s="176"/>
      <c r="GD4" s="176"/>
      <c r="GE4" s="176"/>
      <c r="GF4" s="176"/>
      <c r="GG4" s="177"/>
      <c r="GH4" s="177"/>
      <c r="GI4" s="175"/>
      <c r="GJ4" s="176"/>
      <c r="GK4" s="176"/>
      <c r="GL4" s="176"/>
      <c r="GM4" s="176"/>
      <c r="GN4" s="176"/>
      <c r="GO4" s="177"/>
      <c r="GP4" s="177"/>
      <c r="GQ4" s="175"/>
      <c r="GR4" s="176"/>
      <c r="GS4" s="176"/>
      <c r="GT4" s="176"/>
      <c r="GU4" s="176"/>
      <c r="GV4" s="176"/>
      <c r="GW4" s="177"/>
      <c r="GX4" s="177"/>
      <c r="GY4" s="175"/>
      <c r="GZ4" s="176"/>
      <c r="HA4" s="176"/>
      <c r="HB4" s="176"/>
      <c r="HC4" s="176"/>
      <c r="HD4" s="176"/>
      <c r="HE4" s="177"/>
      <c r="HF4" s="177"/>
      <c r="HG4" s="175"/>
      <c r="HH4" s="176"/>
      <c r="HI4" s="176"/>
      <c r="HJ4" s="176"/>
      <c r="HK4" s="176"/>
      <c r="HL4" s="176"/>
      <c r="HM4" s="177"/>
      <c r="HN4" s="177"/>
      <c r="HO4" s="175"/>
      <c r="HP4" s="176"/>
      <c r="HQ4" s="176"/>
      <c r="HR4" s="176"/>
      <c r="HS4" s="176"/>
      <c r="HT4" s="176"/>
      <c r="HU4" s="177"/>
      <c r="HV4" s="177"/>
      <c r="HW4" s="175"/>
      <c r="HX4" s="176"/>
      <c r="HY4" s="176"/>
      <c r="HZ4" s="176"/>
      <c r="IA4" s="176"/>
      <c r="IB4" s="176"/>
      <c r="IC4" s="177"/>
      <c r="ID4" s="177"/>
      <c r="IE4" s="175"/>
      <c r="IF4" s="176"/>
      <c r="IG4" s="176"/>
      <c r="IH4" s="176"/>
      <c r="II4" s="176"/>
      <c r="IJ4" s="176"/>
      <c r="IK4" s="177"/>
      <c r="IL4" s="177"/>
      <c r="IM4" s="175"/>
      <c r="IN4" s="176"/>
      <c r="IO4" s="176"/>
      <c r="IP4" s="176"/>
      <c r="IQ4" s="176"/>
      <c r="IR4" s="176"/>
      <c r="IS4" s="177"/>
      <c r="IT4" s="177"/>
    </row>
    <row r="5" spans="1:254" x14ac:dyDescent="0.2">
      <c r="D5" s="197"/>
      <c r="F5" s="198" t="s">
        <v>802</v>
      </c>
    </row>
    <row r="6" spans="1:254" x14ac:dyDescent="0.2">
      <c r="D6" s="197"/>
      <c r="F6" s="199" t="s">
        <v>642</v>
      </c>
    </row>
    <row r="7" spans="1:254" x14ac:dyDescent="0.2">
      <c r="D7" s="200"/>
      <c r="F7" s="201" t="s">
        <v>404</v>
      </c>
    </row>
    <row r="8" spans="1:254" x14ac:dyDescent="0.2">
      <c r="D8" s="202"/>
      <c r="F8" s="203"/>
    </row>
    <row r="9" spans="1:254" ht="52.5" customHeight="1" x14ac:dyDescent="0.2">
      <c r="A9" s="372" t="s">
        <v>424</v>
      </c>
      <c r="B9" s="372"/>
      <c r="C9" s="372"/>
      <c r="D9" s="372"/>
      <c r="E9" s="372"/>
      <c r="F9" s="372"/>
    </row>
    <row r="10" spans="1:254" x14ac:dyDescent="0.2">
      <c r="A10" s="59"/>
      <c r="B10" s="164"/>
      <c r="C10" s="164"/>
      <c r="D10" s="164"/>
      <c r="E10" s="164"/>
      <c r="F10" s="204"/>
    </row>
    <row r="11" spans="1:254" x14ac:dyDescent="0.2">
      <c r="F11" s="205" t="s">
        <v>518</v>
      </c>
    </row>
    <row r="12" spans="1:254" ht="47.25" x14ac:dyDescent="0.2">
      <c r="A12" s="60" t="s">
        <v>865</v>
      </c>
      <c r="B12" s="165" t="s">
        <v>644</v>
      </c>
      <c r="C12" s="100" t="s">
        <v>645</v>
      </c>
      <c r="D12" s="100" t="s">
        <v>646</v>
      </c>
      <c r="E12" s="100" t="s">
        <v>520</v>
      </c>
      <c r="F12" s="206" t="s">
        <v>447</v>
      </c>
    </row>
    <row r="13" spans="1:254" x14ac:dyDescent="0.2">
      <c r="A13" s="61"/>
      <c r="B13" s="166" t="s">
        <v>838</v>
      </c>
      <c r="C13" s="166" t="s">
        <v>514</v>
      </c>
      <c r="D13" s="166" t="s">
        <v>521</v>
      </c>
      <c r="E13" s="166" t="s">
        <v>522</v>
      </c>
      <c r="F13" s="207" t="s">
        <v>523</v>
      </c>
    </row>
    <row r="14" spans="1:254" s="37" customFormat="1" ht="14.25" x14ac:dyDescent="0.2">
      <c r="A14" s="83">
        <v>1</v>
      </c>
      <c r="B14" s="84" t="s">
        <v>658</v>
      </c>
      <c r="C14" s="85" t="s">
        <v>886</v>
      </c>
      <c r="D14" s="85" t="s">
        <v>649</v>
      </c>
      <c r="E14" s="85" t="s">
        <v>649</v>
      </c>
      <c r="F14" s="180">
        <f>F15+F166+F186+F215</f>
        <v>476318.80000000005</v>
      </c>
    </row>
    <row r="15" spans="1:254" s="36" customFormat="1" ht="24" x14ac:dyDescent="0.25">
      <c r="A15" s="161">
        <f>A14+1</f>
        <v>2</v>
      </c>
      <c r="B15" s="98" t="s">
        <v>445</v>
      </c>
      <c r="C15" s="85" t="s">
        <v>887</v>
      </c>
      <c r="D15" s="85" t="s">
        <v>649</v>
      </c>
      <c r="E15" s="85" t="s">
        <v>649</v>
      </c>
      <c r="F15" s="180">
        <f>F16+F65+F74+F83+F88+F98+F112+F125+F134+F143+F21+F26+F31+F48+F93+F55+F161+F36+F43+F60+F156</f>
        <v>429912.10000000003</v>
      </c>
    </row>
    <row r="16" spans="1:254" s="37" customFormat="1" ht="36" x14ac:dyDescent="0.2">
      <c r="A16" s="83">
        <f t="shared" ref="A16:A137" si="0">A15+1</f>
        <v>3</v>
      </c>
      <c r="B16" s="86" t="s">
        <v>480</v>
      </c>
      <c r="C16" s="87" t="s">
        <v>74</v>
      </c>
      <c r="D16" s="88"/>
      <c r="E16" s="88"/>
      <c r="F16" s="179">
        <f>F17</f>
        <v>1500</v>
      </c>
    </row>
    <row r="17" spans="1:6" s="37" customFormat="1" ht="14.25" x14ac:dyDescent="0.2">
      <c r="A17" s="83">
        <f t="shared" si="0"/>
        <v>4</v>
      </c>
      <c r="B17" s="86" t="s">
        <v>296</v>
      </c>
      <c r="C17" s="87" t="s">
        <v>74</v>
      </c>
      <c r="D17" s="88" t="s">
        <v>863</v>
      </c>
      <c r="E17" s="88"/>
      <c r="F17" s="179">
        <f>F18</f>
        <v>1500</v>
      </c>
    </row>
    <row r="18" spans="1:6" s="37" customFormat="1" ht="14.25" x14ac:dyDescent="0.2">
      <c r="A18" s="83">
        <f t="shared" si="0"/>
        <v>5</v>
      </c>
      <c r="B18" s="86" t="s">
        <v>864</v>
      </c>
      <c r="C18" s="87" t="s">
        <v>74</v>
      </c>
      <c r="D18" s="88" t="s">
        <v>682</v>
      </c>
      <c r="E18" s="88"/>
      <c r="F18" s="179">
        <f>F19</f>
        <v>1500</v>
      </c>
    </row>
    <row r="19" spans="1:6" s="37" customFormat="1" ht="14.25" x14ac:dyDescent="0.2">
      <c r="A19" s="83">
        <f t="shared" si="0"/>
        <v>6</v>
      </c>
      <c r="B19" s="86" t="s">
        <v>546</v>
      </c>
      <c r="C19" s="87" t="s">
        <v>74</v>
      </c>
      <c r="D19" s="88" t="s">
        <v>682</v>
      </c>
      <c r="E19" s="88" t="s">
        <v>547</v>
      </c>
      <c r="F19" s="179">
        <f>F20</f>
        <v>1500</v>
      </c>
    </row>
    <row r="20" spans="1:6" s="37" customFormat="1" ht="14.25" x14ac:dyDescent="0.2">
      <c r="A20" s="83">
        <f t="shared" si="0"/>
        <v>7</v>
      </c>
      <c r="B20" s="140" t="s">
        <v>548</v>
      </c>
      <c r="C20" s="87" t="s">
        <v>74</v>
      </c>
      <c r="D20" s="88" t="s">
        <v>682</v>
      </c>
      <c r="E20" s="88" t="s">
        <v>549</v>
      </c>
      <c r="F20" s="179">
        <f>'Приложение 4'!G442</f>
        <v>1500</v>
      </c>
    </row>
    <row r="21" spans="1:6" s="37" customFormat="1" ht="36" x14ac:dyDescent="0.2">
      <c r="A21" s="83">
        <f t="shared" si="0"/>
        <v>8</v>
      </c>
      <c r="B21" s="86" t="s">
        <v>173</v>
      </c>
      <c r="C21" s="87" t="s">
        <v>171</v>
      </c>
      <c r="D21" s="88"/>
      <c r="E21" s="88"/>
      <c r="F21" s="179">
        <f>F22</f>
        <v>0</v>
      </c>
    </row>
    <row r="22" spans="1:6" s="37" customFormat="1" ht="14.25" x14ac:dyDescent="0.2">
      <c r="A22" s="83">
        <f t="shared" si="0"/>
        <v>9</v>
      </c>
      <c r="B22" s="86" t="s">
        <v>296</v>
      </c>
      <c r="C22" s="87" t="s">
        <v>171</v>
      </c>
      <c r="D22" s="88" t="s">
        <v>863</v>
      </c>
      <c r="E22" s="88"/>
      <c r="F22" s="179">
        <f>F23</f>
        <v>0</v>
      </c>
    </row>
    <row r="23" spans="1:6" s="37" customFormat="1" ht="14.25" x14ac:dyDescent="0.2">
      <c r="A23" s="83">
        <f t="shared" si="0"/>
        <v>10</v>
      </c>
      <c r="B23" s="86" t="s">
        <v>864</v>
      </c>
      <c r="C23" s="87" t="s">
        <v>171</v>
      </c>
      <c r="D23" s="88" t="s">
        <v>682</v>
      </c>
      <c r="E23" s="88"/>
      <c r="F23" s="179">
        <f>F24</f>
        <v>0</v>
      </c>
    </row>
    <row r="24" spans="1:6" s="37" customFormat="1" ht="14.25" x14ac:dyDescent="0.2">
      <c r="A24" s="83">
        <f t="shared" si="0"/>
        <v>11</v>
      </c>
      <c r="B24" s="86" t="s">
        <v>546</v>
      </c>
      <c r="C24" s="87" t="s">
        <v>171</v>
      </c>
      <c r="D24" s="88" t="s">
        <v>682</v>
      </c>
      <c r="E24" s="88" t="s">
        <v>547</v>
      </c>
      <c r="F24" s="179">
        <f>F25</f>
        <v>0</v>
      </c>
    </row>
    <row r="25" spans="1:6" s="37" customFormat="1" ht="14.25" x14ac:dyDescent="0.2">
      <c r="A25" s="83">
        <f t="shared" si="0"/>
        <v>12</v>
      </c>
      <c r="B25" s="70" t="s">
        <v>835</v>
      </c>
      <c r="C25" s="87" t="s">
        <v>171</v>
      </c>
      <c r="D25" s="88" t="s">
        <v>682</v>
      </c>
      <c r="E25" s="88" t="s">
        <v>552</v>
      </c>
      <c r="F25" s="179">
        <f>'Приложение 4'!G529</f>
        <v>0</v>
      </c>
    </row>
    <row r="26" spans="1:6" s="37" customFormat="1" ht="36" x14ac:dyDescent="0.2">
      <c r="A26" s="83">
        <f t="shared" si="0"/>
        <v>13</v>
      </c>
      <c r="B26" s="70" t="s">
        <v>174</v>
      </c>
      <c r="C26" s="87" t="s">
        <v>172</v>
      </c>
      <c r="D26" s="88"/>
      <c r="E26" s="88"/>
      <c r="F26" s="179">
        <f>F27</f>
        <v>4.3999999999999986</v>
      </c>
    </row>
    <row r="27" spans="1:6" s="37" customFormat="1" ht="14.25" x14ac:dyDescent="0.2">
      <c r="A27" s="83">
        <f t="shared" si="0"/>
        <v>14</v>
      </c>
      <c r="B27" s="86" t="s">
        <v>296</v>
      </c>
      <c r="C27" s="87" t="s">
        <v>172</v>
      </c>
      <c r="D27" s="88" t="s">
        <v>863</v>
      </c>
      <c r="E27" s="88"/>
      <c r="F27" s="179">
        <f>F28</f>
        <v>4.3999999999999986</v>
      </c>
    </row>
    <row r="28" spans="1:6" s="37" customFormat="1" ht="14.25" x14ac:dyDescent="0.2">
      <c r="A28" s="83">
        <f t="shared" si="0"/>
        <v>15</v>
      </c>
      <c r="B28" s="86" t="s">
        <v>864</v>
      </c>
      <c r="C28" s="87" t="s">
        <v>172</v>
      </c>
      <c r="D28" s="88" t="s">
        <v>682</v>
      </c>
      <c r="E28" s="88"/>
      <c r="F28" s="179">
        <f>F29</f>
        <v>4.3999999999999986</v>
      </c>
    </row>
    <row r="29" spans="1:6" s="37" customFormat="1" ht="14.25" x14ac:dyDescent="0.2">
      <c r="A29" s="83">
        <f t="shared" si="0"/>
        <v>16</v>
      </c>
      <c r="B29" s="86" t="s">
        <v>546</v>
      </c>
      <c r="C29" s="87" t="s">
        <v>172</v>
      </c>
      <c r="D29" s="88" t="s">
        <v>682</v>
      </c>
      <c r="E29" s="88" t="s">
        <v>547</v>
      </c>
      <c r="F29" s="179">
        <f>F30</f>
        <v>4.3999999999999986</v>
      </c>
    </row>
    <row r="30" spans="1:6" s="37" customFormat="1" ht="14.25" x14ac:dyDescent="0.2">
      <c r="A30" s="83">
        <f t="shared" si="0"/>
        <v>17</v>
      </c>
      <c r="B30" s="70" t="s">
        <v>835</v>
      </c>
      <c r="C30" s="87" t="s">
        <v>172</v>
      </c>
      <c r="D30" s="88" t="s">
        <v>682</v>
      </c>
      <c r="E30" s="88" t="s">
        <v>552</v>
      </c>
      <c r="F30" s="179">
        <f>'Приложение 4'!G534</f>
        <v>4.3999999999999986</v>
      </c>
    </row>
    <row r="31" spans="1:6" s="37" customFormat="1" ht="36" x14ac:dyDescent="0.2">
      <c r="A31" s="83">
        <f t="shared" si="0"/>
        <v>18</v>
      </c>
      <c r="B31" s="77" t="s">
        <v>170</v>
      </c>
      <c r="C31" s="87" t="s">
        <v>365</v>
      </c>
      <c r="D31" s="88"/>
      <c r="E31" s="88"/>
      <c r="F31" s="179">
        <f>F32</f>
        <v>885.59999999999991</v>
      </c>
    </row>
    <row r="32" spans="1:6" s="37" customFormat="1" ht="14.25" x14ac:dyDescent="0.2">
      <c r="A32" s="83">
        <f t="shared" si="0"/>
        <v>19</v>
      </c>
      <c r="B32" s="86" t="s">
        <v>296</v>
      </c>
      <c r="C32" s="87" t="s">
        <v>365</v>
      </c>
      <c r="D32" s="88" t="s">
        <v>863</v>
      </c>
      <c r="E32" s="88"/>
      <c r="F32" s="179">
        <f>F33</f>
        <v>885.59999999999991</v>
      </c>
    </row>
    <row r="33" spans="1:6" s="37" customFormat="1" ht="14.25" x14ac:dyDescent="0.2">
      <c r="A33" s="83">
        <f t="shared" si="0"/>
        <v>20</v>
      </c>
      <c r="B33" s="86" t="s">
        <v>864</v>
      </c>
      <c r="C33" s="87" t="s">
        <v>365</v>
      </c>
      <c r="D33" s="88" t="s">
        <v>682</v>
      </c>
      <c r="E33" s="88"/>
      <c r="F33" s="179">
        <f>F34</f>
        <v>885.59999999999991</v>
      </c>
    </row>
    <row r="34" spans="1:6" s="37" customFormat="1" ht="14.25" x14ac:dyDescent="0.2">
      <c r="A34" s="83">
        <f t="shared" si="0"/>
        <v>21</v>
      </c>
      <c r="B34" s="86" t="s">
        <v>546</v>
      </c>
      <c r="C34" s="87" t="s">
        <v>365</v>
      </c>
      <c r="D34" s="88" t="s">
        <v>682</v>
      </c>
      <c r="E34" s="88" t="s">
        <v>547</v>
      </c>
      <c r="F34" s="179">
        <f>F35</f>
        <v>885.59999999999991</v>
      </c>
    </row>
    <row r="35" spans="1:6" s="37" customFormat="1" ht="14.25" x14ac:dyDescent="0.2">
      <c r="A35" s="83">
        <f t="shared" si="0"/>
        <v>22</v>
      </c>
      <c r="B35" s="70" t="s">
        <v>550</v>
      </c>
      <c r="C35" s="87" t="s">
        <v>365</v>
      </c>
      <c r="D35" s="88" t="s">
        <v>682</v>
      </c>
      <c r="E35" s="88" t="s">
        <v>551</v>
      </c>
      <c r="F35" s="179">
        <f>'Приложение 4'!A:G+'Приложение 4'!G466</f>
        <v>885.59999999999991</v>
      </c>
    </row>
    <row r="36" spans="1:6" s="37" customFormat="1" ht="48" x14ac:dyDescent="0.2">
      <c r="A36" s="83">
        <f t="shared" si="0"/>
        <v>23</v>
      </c>
      <c r="B36" s="140" t="s">
        <v>195</v>
      </c>
      <c r="C36" s="71" t="s">
        <v>192</v>
      </c>
      <c r="D36" s="88"/>
      <c r="E36" s="88"/>
      <c r="F36" s="179">
        <f>F37</f>
        <v>60</v>
      </c>
    </row>
    <row r="37" spans="1:6" s="162" customFormat="1" ht="24" x14ac:dyDescent="0.2">
      <c r="A37" s="83">
        <f t="shared" si="0"/>
        <v>24</v>
      </c>
      <c r="B37" s="70" t="s">
        <v>651</v>
      </c>
      <c r="C37" s="71" t="s">
        <v>192</v>
      </c>
      <c r="D37" s="88" t="s">
        <v>681</v>
      </c>
      <c r="E37" s="88"/>
      <c r="F37" s="179">
        <f>F38</f>
        <v>60</v>
      </c>
    </row>
    <row r="38" spans="1:6" s="162" customFormat="1" ht="12" x14ac:dyDescent="0.2">
      <c r="A38" s="83">
        <f t="shared" si="0"/>
        <v>25</v>
      </c>
      <c r="B38" s="70" t="s">
        <v>674</v>
      </c>
      <c r="C38" s="71" t="s">
        <v>192</v>
      </c>
      <c r="D38" s="88" t="s">
        <v>860</v>
      </c>
      <c r="E38" s="88"/>
      <c r="F38" s="179">
        <f>F40+F41+F42</f>
        <v>60</v>
      </c>
    </row>
    <row r="39" spans="1:6" s="37" customFormat="1" ht="14.25" x14ac:dyDescent="0.2">
      <c r="A39" s="83">
        <f t="shared" si="0"/>
        <v>26</v>
      </c>
      <c r="B39" s="86" t="s">
        <v>546</v>
      </c>
      <c r="C39" s="71" t="s">
        <v>192</v>
      </c>
      <c r="D39" s="88" t="s">
        <v>860</v>
      </c>
      <c r="E39" s="88" t="s">
        <v>547</v>
      </c>
      <c r="F39" s="179">
        <f>F40</f>
        <v>60</v>
      </c>
    </row>
    <row r="40" spans="1:6" s="37" customFormat="1" ht="14.25" x14ac:dyDescent="0.2">
      <c r="A40" s="83">
        <f t="shared" si="0"/>
        <v>27</v>
      </c>
      <c r="B40" s="86" t="s">
        <v>859</v>
      </c>
      <c r="C40" s="71" t="s">
        <v>192</v>
      </c>
      <c r="D40" s="88" t="s">
        <v>860</v>
      </c>
      <c r="E40" s="88" t="s">
        <v>858</v>
      </c>
      <c r="F40" s="179">
        <f>'Приложение 4'!G509</f>
        <v>60</v>
      </c>
    </row>
    <row r="41" spans="1:6" s="37" customFormat="1" ht="14.25" x14ac:dyDescent="0.2">
      <c r="A41" s="83">
        <f t="shared" si="0"/>
        <v>28</v>
      </c>
      <c r="B41" s="86" t="s">
        <v>550</v>
      </c>
      <c r="C41" s="71" t="s">
        <v>192</v>
      </c>
      <c r="D41" s="88" t="s">
        <v>860</v>
      </c>
      <c r="E41" s="88"/>
      <c r="F41" s="92"/>
    </row>
    <row r="42" spans="1:6" s="37" customFormat="1" ht="14.25" x14ac:dyDescent="0.2">
      <c r="A42" s="83">
        <f t="shared" si="0"/>
        <v>29</v>
      </c>
      <c r="B42" s="86" t="s">
        <v>859</v>
      </c>
      <c r="C42" s="71" t="s">
        <v>192</v>
      </c>
      <c r="D42" s="88" t="s">
        <v>860</v>
      </c>
      <c r="E42" s="88"/>
      <c r="F42" s="92"/>
    </row>
    <row r="43" spans="1:6" s="37" customFormat="1" ht="60" x14ac:dyDescent="0.2">
      <c r="A43" s="83">
        <f t="shared" si="0"/>
        <v>30</v>
      </c>
      <c r="B43" s="140" t="s">
        <v>194</v>
      </c>
      <c r="C43" s="71" t="s">
        <v>193</v>
      </c>
      <c r="D43" s="88"/>
      <c r="E43" s="88"/>
      <c r="F43" s="179">
        <f>F44</f>
        <v>225.2</v>
      </c>
    </row>
    <row r="44" spans="1:6" s="162" customFormat="1" ht="24" x14ac:dyDescent="0.2">
      <c r="A44" s="83">
        <f t="shared" si="0"/>
        <v>31</v>
      </c>
      <c r="B44" s="70" t="s">
        <v>651</v>
      </c>
      <c r="C44" s="71" t="s">
        <v>193</v>
      </c>
      <c r="D44" s="88" t="s">
        <v>681</v>
      </c>
      <c r="E44" s="88"/>
      <c r="F44" s="179">
        <f>F45</f>
        <v>225.2</v>
      </c>
    </row>
    <row r="45" spans="1:6" s="162" customFormat="1" ht="12" x14ac:dyDescent="0.2">
      <c r="A45" s="83">
        <f t="shared" si="0"/>
        <v>32</v>
      </c>
      <c r="B45" s="70" t="s">
        <v>674</v>
      </c>
      <c r="C45" s="71" t="s">
        <v>193</v>
      </c>
      <c r="D45" s="88" t="s">
        <v>860</v>
      </c>
      <c r="E45" s="88"/>
      <c r="F45" s="179">
        <f>F46</f>
        <v>225.2</v>
      </c>
    </row>
    <row r="46" spans="1:6" s="37" customFormat="1" ht="14.25" x14ac:dyDescent="0.2">
      <c r="A46" s="83">
        <f t="shared" si="0"/>
        <v>33</v>
      </c>
      <c r="B46" s="86" t="s">
        <v>546</v>
      </c>
      <c r="C46" s="71" t="s">
        <v>193</v>
      </c>
      <c r="D46" s="88" t="s">
        <v>860</v>
      </c>
      <c r="E46" s="88" t="s">
        <v>547</v>
      </c>
      <c r="F46" s="179">
        <f>F47</f>
        <v>225.2</v>
      </c>
    </row>
    <row r="47" spans="1:6" s="37" customFormat="1" ht="14.25" x14ac:dyDescent="0.2">
      <c r="A47" s="83">
        <f t="shared" si="0"/>
        <v>34</v>
      </c>
      <c r="B47" s="86" t="s">
        <v>859</v>
      </c>
      <c r="C47" s="71" t="s">
        <v>193</v>
      </c>
      <c r="D47" s="88" t="s">
        <v>860</v>
      </c>
      <c r="E47" s="88" t="s">
        <v>858</v>
      </c>
      <c r="F47" s="179">
        <f>'Приложение 4'!G512</f>
        <v>225.2</v>
      </c>
    </row>
    <row r="48" spans="1:6" s="37" customFormat="1" ht="48" x14ac:dyDescent="0.2">
      <c r="A48" s="83">
        <f t="shared" si="0"/>
        <v>35</v>
      </c>
      <c r="B48" s="70" t="s">
        <v>636</v>
      </c>
      <c r="C48" s="71" t="s">
        <v>637</v>
      </c>
      <c r="D48" s="88"/>
      <c r="E48" s="88"/>
      <c r="F48" s="179">
        <f>F49</f>
        <v>4233</v>
      </c>
    </row>
    <row r="49" spans="1:7" s="162" customFormat="1" ht="24" x14ac:dyDescent="0.2">
      <c r="A49" s="83">
        <f t="shared" si="0"/>
        <v>36</v>
      </c>
      <c r="B49" s="70" t="s">
        <v>651</v>
      </c>
      <c r="C49" s="71" t="s">
        <v>637</v>
      </c>
      <c r="D49" s="88" t="s">
        <v>681</v>
      </c>
      <c r="E49" s="88"/>
      <c r="F49" s="179">
        <f>F50</f>
        <v>4233</v>
      </c>
    </row>
    <row r="50" spans="1:7" s="162" customFormat="1" ht="12" x14ac:dyDescent="0.2">
      <c r="A50" s="83">
        <f t="shared" si="0"/>
        <v>37</v>
      </c>
      <c r="B50" s="70" t="s">
        <v>674</v>
      </c>
      <c r="C50" s="71" t="s">
        <v>637</v>
      </c>
      <c r="D50" s="88" t="s">
        <v>860</v>
      </c>
      <c r="E50" s="88"/>
      <c r="F50" s="179">
        <f>F52+F53+F54</f>
        <v>4233</v>
      </c>
    </row>
    <row r="51" spans="1:7" s="37" customFormat="1" ht="14.25" x14ac:dyDescent="0.2">
      <c r="A51" s="83">
        <f t="shared" si="0"/>
        <v>38</v>
      </c>
      <c r="B51" s="86" t="s">
        <v>546</v>
      </c>
      <c r="C51" s="71" t="s">
        <v>637</v>
      </c>
      <c r="D51" s="88" t="s">
        <v>860</v>
      </c>
      <c r="E51" s="88" t="s">
        <v>547</v>
      </c>
      <c r="F51" s="179">
        <f>F52</f>
        <v>961.5</v>
      </c>
    </row>
    <row r="52" spans="1:7" s="37" customFormat="1" ht="14.25" x14ac:dyDescent="0.2">
      <c r="A52" s="83">
        <f t="shared" si="0"/>
        <v>39</v>
      </c>
      <c r="B52" s="140" t="s">
        <v>548</v>
      </c>
      <c r="C52" s="71" t="s">
        <v>637</v>
      </c>
      <c r="D52" s="88" t="s">
        <v>860</v>
      </c>
      <c r="E52" s="88" t="s">
        <v>549</v>
      </c>
      <c r="F52" s="179">
        <f>'Приложение 4'!G445</f>
        <v>961.5</v>
      </c>
    </row>
    <row r="53" spans="1:7" s="37" customFormat="1" ht="14.25" x14ac:dyDescent="0.2">
      <c r="A53" s="83">
        <f t="shared" si="0"/>
        <v>40</v>
      </c>
      <c r="B53" s="86" t="s">
        <v>550</v>
      </c>
      <c r="C53" s="71" t="s">
        <v>637</v>
      </c>
      <c r="D53" s="88" t="s">
        <v>860</v>
      </c>
      <c r="E53" s="88" t="s">
        <v>551</v>
      </c>
      <c r="F53" s="92">
        <f>'Приложение 4'!G469</f>
        <v>2982.4</v>
      </c>
    </row>
    <row r="54" spans="1:7" s="37" customFormat="1" ht="14.25" x14ac:dyDescent="0.2">
      <c r="A54" s="83">
        <f t="shared" si="0"/>
        <v>41</v>
      </c>
      <c r="B54" s="86" t="s">
        <v>859</v>
      </c>
      <c r="C54" s="71" t="s">
        <v>637</v>
      </c>
      <c r="D54" s="88" t="s">
        <v>860</v>
      </c>
      <c r="E54" s="88" t="s">
        <v>858</v>
      </c>
      <c r="F54" s="92">
        <f>'Приложение 4'!G515</f>
        <v>289.10000000000002</v>
      </c>
    </row>
    <row r="55" spans="1:7" s="37" customFormat="1" ht="48" x14ac:dyDescent="0.2">
      <c r="A55" s="83">
        <f t="shared" si="0"/>
        <v>42</v>
      </c>
      <c r="B55" s="140" t="s">
        <v>726</v>
      </c>
      <c r="C55" s="88" t="s">
        <v>725</v>
      </c>
      <c r="D55" s="89"/>
      <c r="E55" s="88"/>
      <c r="F55" s="181">
        <f>F56</f>
        <v>6991.7</v>
      </c>
      <c r="G55" s="39"/>
    </row>
    <row r="56" spans="1:7" s="37" customFormat="1" ht="24" x14ac:dyDescent="0.2">
      <c r="A56" s="83">
        <f t="shared" si="0"/>
        <v>43</v>
      </c>
      <c r="B56" s="86" t="s">
        <v>651</v>
      </c>
      <c r="C56" s="88" t="s">
        <v>725</v>
      </c>
      <c r="D56" s="88" t="s">
        <v>681</v>
      </c>
      <c r="E56" s="88"/>
      <c r="F56" s="182">
        <f>F57</f>
        <v>6991.7</v>
      </c>
      <c r="G56" s="39"/>
    </row>
    <row r="57" spans="1:7" s="37" customFormat="1" ht="14.25" x14ac:dyDescent="0.2">
      <c r="A57" s="83">
        <f t="shared" si="0"/>
        <v>44</v>
      </c>
      <c r="B57" s="86" t="s">
        <v>674</v>
      </c>
      <c r="C57" s="88" t="s">
        <v>725</v>
      </c>
      <c r="D57" s="88" t="s">
        <v>860</v>
      </c>
      <c r="E57" s="88"/>
      <c r="F57" s="182">
        <f>F58</f>
        <v>6991.7</v>
      </c>
      <c r="G57" s="39"/>
    </row>
    <row r="58" spans="1:7" s="37" customFormat="1" ht="14.25" x14ac:dyDescent="0.2">
      <c r="A58" s="83">
        <f t="shared" si="0"/>
        <v>45</v>
      </c>
      <c r="B58" s="86" t="s">
        <v>546</v>
      </c>
      <c r="C58" s="88" t="s">
        <v>725</v>
      </c>
      <c r="D58" s="88" t="s">
        <v>860</v>
      </c>
      <c r="E58" s="88" t="s">
        <v>547</v>
      </c>
      <c r="F58" s="182">
        <f>F59</f>
        <v>6991.7</v>
      </c>
    </row>
    <row r="59" spans="1:7" s="37" customFormat="1" ht="14.25" x14ac:dyDescent="0.2">
      <c r="A59" s="83">
        <f t="shared" si="0"/>
        <v>46</v>
      </c>
      <c r="B59" s="86" t="s">
        <v>550</v>
      </c>
      <c r="C59" s="88" t="s">
        <v>725</v>
      </c>
      <c r="D59" s="88" t="s">
        <v>860</v>
      </c>
      <c r="E59" s="88" t="s">
        <v>551</v>
      </c>
      <c r="F59" s="182">
        <f>'Приложение 4'!G472</f>
        <v>6991.7</v>
      </c>
    </row>
    <row r="60" spans="1:7" s="37" customFormat="1" ht="48" x14ac:dyDescent="0.2">
      <c r="A60" s="83">
        <f t="shared" si="0"/>
        <v>47</v>
      </c>
      <c r="B60" s="140" t="s">
        <v>726</v>
      </c>
      <c r="C60" s="88" t="s">
        <v>200</v>
      </c>
      <c r="D60" s="89"/>
      <c r="E60" s="88"/>
      <c r="F60" s="181">
        <f>F61</f>
        <v>0</v>
      </c>
      <c r="G60" s="39"/>
    </row>
    <row r="61" spans="1:7" s="37" customFormat="1" ht="14.25" x14ac:dyDescent="0.2">
      <c r="A61" s="83">
        <f t="shared" si="0"/>
        <v>48</v>
      </c>
      <c r="B61" s="86" t="s">
        <v>296</v>
      </c>
      <c r="C61" s="88" t="s">
        <v>200</v>
      </c>
      <c r="D61" s="88" t="s">
        <v>863</v>
      </c>
      <c r="E61" s="88"/>
      <c r="F61" s="182">
        <f>F62</f>
        <v>0</v>
      </c>
      <c r="G61" s="39"/>
    </row>
    <row r="62" spans="1:7" s="37" customFormat="1" ht="14.25" x14ac:dyDescent="0.2">
      <c r="A62" s="83">
        <f t="shared" si="0"/>
        <v>49</v>
      </c>
      <c r="B62" s="86" t="s">
        <v>864</v>
      </c>
      <c r="C62" s="88" t="s">
        <v>200</v>
      </c>
      <c r="D62" s="88" t="s">
        <v>682</v>
      </c>
      <c r="E62" s="88"/>
      <c r="F62" s="182">
        <f>F63</f>
        <v>0</v>
      </c>
      <c r="G62" s="39"/>
    </row>
    <row r="63" spans="1:7" s="37" customFormat="1" ht="14.25" x14ac:dyDescent="0.2">
      <c r="A63" s="83">
        <f t="shared" si="0"/>
        <v>50</v>
      </c>
      <c r="B63" s="86" t="s">
        <v>565</v>
      </c>
      <c r="C63" s="88" t="s">
        <v>200</v>
      </c>
      <c r="D63" s="88" t="s">
        <v>682</v>
      </c>
      <c r="E63" s="88" t="s">
        <v>566</v>
      </c>
      <c r="F63" s="182">
        <f>F64</f>
        <v>0</v>
      </c>
    </row>
    <row r="64" spans="1:7" s="37" customFormat="1" ht="14.25" x14ac:dyDescent="0.2">
      <c r="A64" s="83">
        <f t="shared" si="0"/>
        <v>51</v>
      </c>
      <c r="B64" s="86" t="s">
        <v>819</v>
      </c>
      <c r="C64" s="88" t="s">
        <v>200</v>
      </c>
      <c r="D64" s="88" t="s">
        <v>682</v>
      </c>
      <c r="E64" s="88" t="s">
        <v>820</v>
      </c>
      <c r="F64" s="182">
        <v>0</v>
      </c>
    </row>
    <row r="65" spans="1:6" s="37" customFormat="1" ht="84" x14ac:dyDescent="0.2">
      <c r="A65" s="83">
        <f t="shared" si="0"/>
        <v>52</v>
      </c>
      <c r="B65" s="70" t="s">
        <v>396</v>
      </c>
      <c r="C65" s="87" t="s">
        <v>71</v>
      </c>
      <c r="D65" s="88"/>
      <c r="E65" s="88"/>
      <c r="F65" s="179">
        <f>F66+F70</f>
        <v>14939.5</v>
      </c>
    </row>
    <row r="66" spans="1:6" s="37" customFormat="1" ht="24" x14ac:dyDescent="0.2">
      <c r="A66" s="83">
        <f t="shared" si="0"/>
        <v>53</v>
      </c>
      <c r="B66" s="86" t="s">
        <v>651</v>
      </c>
      <c r="C66" s="87" t="s">
        <v>71</v>
      </c>
      <c r="D66" s="88" t="s">
        <v>681</v>
      </c>
      <c r="E66" s="88"/>
      <c r="F66" s="179">
        <f>F67</f>
        <v>14540.3</v>
      </c>
    </row>
    <row r="67" spans="1:6" s="37" customFormat="1" ht="14.25" x14ac:dyDescent="0.2">
      <c r="A67" s="83">
        <f t="shared" si="0"/>
        <v>54</v>
      </c>
      <c r="B67" s="86" t="s">
        <v>674</v>
      </c>
      <c r="C67" s="87" t="s">
        <v>71</v>
      </c>
      <c r="D67" s="88" t="s">
        <v>860</v>
      </c>
      <c r="E67" s="88"/>
      <c r="F67" s="179">
        <f>F68</f>
        <v>14540.3</v>
      </c>
    </row>
    <row r="68" spans="1:6" s="37" customFormat="1" ht="14.25" x14ac:dyDescent="0.2">
      <c r="A68" s="83">
        <f t="shared" si="0"/>
        <v>55</v>
      </c>
      <c r="B68" s="86" t="s">
        <v>546</v>
      </c>
      <c r="C68" s="87" t="s">
        <v>71</v>
      </c>
      <c r="D68" s="88" t="s">
        <v>860</v>
      </c>
      <c r="E68" s="88" t="s">
        <v>547</v>
      </c>
      <c r="F68" s="179">
        <f>F69</f>
        <v>14540.3</v>
      </c>
    </row>
    <row r="69" spans="1:6" s="37" customFormat="1" ht="14.25" x14ac:dyDescent="0.2">
      <c r="A69" s="83">
        <f t="shared" si="0"/>
        <v>56</v>
      </c>
      <c r="B69" s="140" t="s">
        <v>548</v>
      </c>
      <c r="C69" s="87" t="s">
        <v>71</v>
      </c>
      <c r="D69" s="88" t="s">
        <v>860</v>
      </c>
      <c r="E69" s="88" t="s">
        <v>549</v>
      </c>
      <c r="F69" s="179">
        <f>'Приложение 4'!G448</f>
        <v>14540.3</v>
      </c>
    </row>
    <row r="70" spans="1:6" s="37" customFormat="1" ht="14.25" x14ac:dyDescent="0.2">
      <c r="A70" s="83">
        <f t="shared" si="0"/>
        <v>57</v>
      </c>
      <c r="B70" s="86" t="s">
        <v>296</v>
      </c>
      <c r="C70" s="87" t="s">
        <v>71</v>
      </c>
      <c r="D70" s="88" t="s">
        <v>863</v>
      </c>
      <c r="E70" s="88"/>
      <c r="F70" s="179">
        <f>F71</f>
        <v>399.2</v>
      </c>
    </row>
    <row r="71" spans="1:6" s="37" customFormat="1" ht="14.25" x14ac:dyDescent="0.2">
      <c r="A71" s="83">
        <f t="shared" si="0"/>
        <v>58</v>
      </c>
      <c r="B71" s="86" t="s">
        <v>864</v>
      </c>
      <c r="C71" s="87" t="s">
        <v>71</v>
      </c>
      <c r="D71" s="88" t="s">
        <v>682</v>
      </c>
      <c r="E71" s="88"/>
      <c r="F71" s="179">
        <f>F72</f>
        <v>399.2</v>
      </c>
    </row>
    <row r="72" spans="1:6" s="37" customFormat="1" ht="14.25" x14ac:dyDescent="0.2">
      <c r="A72" s="83">
        <f t="shared" si="0"/>
        <v>59</v>
      </c>
      <c r="B72" s="86" t="s">
        <v>546</v>
      </c>
      <c r="C72" s="87" t="s">
        <v>71</v>
      </c>
      <c r="D72" s="88" t="s">
        <v>682</v>
      </c>
      <c r="E72" s="88" t="s">
        <v>547</v>
      </c>
      <c r="F72" s="179">
        <f>F73</f>
        <v>399.2</v>
      </c>
    </row>
    <row r="73" spans="1:6" s="37" customFormat="1" ht="14.25" x14ac:dyDescent="0.2">
      <c r="A73" s="83">
        <f t="shared" si="0"/>
        <v>60</v>
      </c>
      <c r="B73" s="140" t="s">
        <v>548</v>
      </c>
      <c r="C73" s="87" t="s">
        <v>71</v>
      </c>
      <c r="D73" s="88" t="s">
        <v>682</v>
      </c>
      <c r="E73" s="88" t="s">
        <v>549</v>
      </c>
      <c r="F73" s="179">
        <f>'Приложение 4'!G450</f>
        <v>399.2</v>
      </c>
    </row>
    <row r="74" spans="1:6" s="37" customFormat="1" ht="84" x14ac:dyDescent="0.2">
      <c r="A74" s="83">
        <f t="shared" si="0"/>
        <v>61</v>
      </c>
      <c r="B74" s="77" t="s">
        <v>164</v>
      </c>
      <c r="C74" s="87" t="s">
        <v>75</v>
      </c>
      <c r="D74" s="88"/>
      <c r="E74" s="88"/>
      <c r="F74" s="179">
        <f>F75+F79</f>
        <v>27879.5</v>
      </c>
    </row>
    <row r="75" spans="1:6" s="37" customFormat="1" ht="24" x14ac:dyDescent="0.2">
      <c r="A75" s="83">
        <f t="shared" si="0"/>
        <v>62</v>
      </c>
      <c r="B75" s="86" t="s">
        <v>651</v>
      </c>
      <c r="C75" s="87" t="s">
        <v>75</v>
      </c>
      <c r="D75" s="88" t="s">
        <v>681</v>
      </c>
      <c r="E75" s="88"/>
      <c r="F75" s="179">
        <f>F76</f>
        <v>26900.2</v>
      </c>
    </row>
    <row r="76" spans="1:6" s="37" customFormat="1" ht="14.25" x14ac:dyDescent="0.2">
      <c r="A76" s="83">
        <f t="shared" si="0"/>
        <v>63</v>
      </c>
      <c r="B76" s="86" t="s">
        <v>674</v>
      </c>
      <c r="C76" s="87" t="s">
        <v>75</v>
      </c>
      <c r="D76" s="88" t="s">
        <v>860</v>
      </c>
      <c r="E76" s="88"/>
      <c r="F76" s="179">
        <f>F77</f>
        <v>26900.2</v>
      </c>
    </row>
    <row r="77" spans="1:6" s="37" customFormat="1" ht="14.25" x14ac:dyDescent="0.2">
      <c r="A77" s="83">
        <f t="shared" si="0"/>
        <v>64</v>
      </c>
      <c r="B77" s="86" t="s">
        <v>546</v>
      </c>
      <c r="C77" s="87" t="s">
        <v>75</v>
      </c>
      <c r="D77" s="88" t="s">
        <v>860</v>
      </c>
      <c r="E77" s="88" t="s">
        <v>547</v>
      </c>
      <c r="F77" s="179">
        <f>F78</f>
        <v>26900.2</v>
      </c>
    </row>
    <row r="78" spans="1:6" s="37" customFormat="1" ht="14.25" x14ac:dyDescent="0.2">
      <c r="A78" s="83">
        <f t="shared" si="0"/>
        <v>65</v>
      </c>
      <c r="B78" s="86" t="s">
        <v>550</v>
      </c>
      <c r="C78" s="87" t="s">
        <v>75</v>
      </c>
      <c r="D78" s="88" t="s">
        <v>860</v>
      </c>
      <c r="E78" s="88" t="s">
        <v>551</v>
      </c>
      <c r="F78" s="179">
        <f>'Приложение 4'!G475</f>
        <v>26900.2</v>
      </c>
    </row>
    <row r="79" spans="1:6" s="37" customFormat="1" ht="14.25" x14ac:dyDescent="0.2">
      <c r="A79" s="83">
        <f t="shared" si="0"/>
        <v>66</v>
      </c>
      <c r="B79" s="86" t="s">
        <v>296</v>
      </c>
      <c r="C79" s="87" t="s">
        <v>75</v>
      </c>
      <c r="D79" s="88" t="s">
        <v>863</v>
      </c>
      <c r="E79" s="88"/>
      <c r="F79" s="179">
        <f>F80</f>
        <v>979.3</v>
      </c>
    </row>
    <row r="80" spans="1:6" s="37" customFormat="1" ht="14.25" x14ac:dyDescent="0.2">
      <c r="A80" s="83">
        <f t="shared" si="0"/>
        <v>67</v>
      </c>
      <c r="B80" s="86" t="s">
        <v>864</v>
      </c>
      <c r="C80" s="87" t="s">
        <v>75</v>
      </c>
      <c r="D80" s="88" t="s">
        <v>682</v>
      </c>
      <c r="E80" s="88"/>
      <c r="F80" s="179">
        <f>F81</f>
        <v>979.3</v>
      </c>
    </row>
    <row r="81" spans="1:7" s="37" customFormat="1" ht="14.25" x14ac:dyDescent="0.2">
      <c r="A81" s="83">
        <f t="shared" si="0"/>
        <v>68</v>
      </c>
      <c r="B81" s="86" t="s">
        <v>546</v>
      </c>
      <c r="C81" s="87" t="s">
        <v>75</v>
      </c>
      <c r="D81" s="88" t="s">
        <v>682</v>
      </c>
      <c r="E81" s="88" t="s">
        <v>547</v>
      </c>
      <c r="F81" s="179">
        <f>F82</f>
        <v>979.3</v>
      </c>
    </row>
    <row r="82" spans="1:7" s="37" customFormat="1" ht="14.25" x14ac:dyDescent="0.2">
      <c r="A82" s="83">
        <f t="shared" si="0"/>
        <v>69</v>
      </c>
      <c r="B82" s="86" t="s">
        <v>550</v>
      </c>
      <c r="C82" s="87" t="s">
        <v>75</v>
      </c>
      <c r="D82" s="88" t="s">
        <v>682</v>
      </c>
      <c r="E82" s="88" t="s">
        <v>551</v>
      </c>
      <c r="F82" s="179">
        <f>'Приложение 4'!G477</f>
        <v>979.3</v>
      </c>
    </row>
    <row r="83" spans="1:7" s="37" customFormat="1" ht="60" x14ac:dyDescent="0.2">
      <c r="A83" s="83">
        <f t="shared" si="0"/>
        <v>70</v>
      </c>
      <c r="B83" s="77" t="s">
        <v>861</v>
      </c>
      <c r="C83" s="88" t="s">
        <v>26</v>
      </c>
      <c r="D83" s="89"/>
      <c r="E83" s="88"/>
      <c r="F83" s="181">
        <f>F84</f>
        <v>100.8</v>
      </c>
      <c r="G83" s="39"/>
    </row>
    <row r="84" spans="1:7" s="37" customFormat="1" ht="14.25" x14ac:dyDescent="0.2">
      <c r="A84" s="83">
        <f t="shared" si="0"/>
        <v>71</v>
      </c>
      <c r="B84" s="70" t="s">
        <v>299</v>
      </c>
      <c r="C84" s="88" t="s">
        <v>26</v>
      </c>
      <c r="D84" s="88" t="s">
        <v>300</v>
      </c>
      <c r="E84" s="88"/>
      <c r="F84" s="182">
        <f>F85</f>
        <v>100.8</v>
      </c>
      <c r="G84" s="39"/>
    </row>
    <row r="85" spans="1:7" s="37" customFormat="1" ht="14.25" x14ac:dyDescent="0.2">
      <c r="A85" s="83">
        <f t="shared" si="0"/>
        <v>72</v>
      </c>
      <c r="B85" s="90" t="s">
        <v>301</v>
      </c>
      <c r="C85" s="88" t="s">
        <v>26</v>
      </c>
      <c r="D85" s="88" t="s">
        <v>302</v>
      </c>
      <c r="E85" s="88"/>
      <c r="F85" s="182">
        <f>F86</f>
        <v>100.8</v>
      </c>
      <c r="G85" s="39"/>
    </row>
    <row r="86" spans="1:7" s="37" customFormat="1" ht="14.25" x14ac:dyDescent="0.2">
      <c r="A86" s="83">
        <f t="shared" si="0"/>
        <v>73</v>
      </c>
      <c r="B86" s="86" t="s">
        <v>565</v>
      </c>
      <c r="C86" s="88" t="s">
        <v>26</v>
      </c>
      <c r="D86" s="88" t="s">
        <v>302</v>
      </c>
      <c r="E86" s="88" t="s">
        <v>566</v>
      </c>
      <c r="F86" s="182">
        <f>F87</f>
        <v>100.8</v>
      </c>
    </row>
    <row r="87" spans="1:7" s="37" customFormat="1" ht="14.25" x14ac:dyDescent="0.2">
      <c r="A87" s="83">
        <f t="shared" si="0"/>
        <v>74</v>
      </c>
      <c r="B87" s="86" t="s">
        <v>819</v>
      </c>
      <c r="C87" s="88" t="s">
        <v>26</v>
      </c>
      <c r="D87" s="88" t="s">
        <v>302</v>
      </c>
      <c r="E87" s="88" t="s">
        <v>820</v>
      </c>
      <c r="F87" s="182">
        <f>'Приложение 4'!G590</f>
        <v>100.8</v>
      </c>
    </row>
    <row r="88" spans="1:7" s="37" customFormat="1" ht="48" x14ac:dyDescent="0.2">
      <c r="A88" s="83">
        <f t="shared" si="0"/>
        <v>75</v>
      </c>
      <c r="B88" s="77" t="s">
        <v>359</v>
      </c>
      <c r="C88" s="88" t="s">
        <v>28</v>
      </c>
      <c r="D88" s="91"/>
      <c r="E88" s="88"/>
      <c r="F88" s="181">
        <f>F89</f>
        <v>133.79999999999995</v>
      </c>
      <c r="G88" s="39"/>
    </row>
    <row r="89" spans="1:7" s="36" customFormat="1" ht="15" x14ac:dyDescent="0.25">
      <c r="A89" s="83">
        <f t="shared" si="0"/>
        <v>76</v>
      </c>
      <c r="B89" s="82" t="s">
        <v>299</v>
      </c>
      <c r="C89" s="88" t="s">
        <v>28</v>
      </c>
      <c r="D89" s="88" t="s">
        <v>300</v>
      </c>
      <c r="E89" s="88"/>
      <c r="F89" s="182">
        <f>F90</f>
        <v>133.79999999999995</v>
      </c>
      <c r="G89" s="39"/>
    </row>
    <row r="90" spans="1:7" s="36" customFormat="1" ht="15" x14ac:dyDescent="0.25">
      <c r="A90" s="83">
        <f t="shared" si="0"/>
        <v>77</v>
      </c>
      <c r="B90" s="90" t="s">
        <v>301</v>
      </c>
      <c r="C90" s="88" t="s">
        <v>28</v>
      </c>
      <c r="D90" s="88" t="s">
        <v>302</v>
      </c>
      <c r="E90" s="88"/>
      <c r="F90" s="182">
        <f>F91</f>
        <v>133.79999999999995</v>
      </c>
      <c r="G90" s="39"/>
    </row>
    <row r="91" spans="1:7" s="37" customFormat="1" ht="14.25" x14ac:dyDescent="0.2">
      <c r="A91" s="83">
        <f t="shared" si="0"/>
        <v>78</v>
      </c>
      <c r="B91" s="86" t="s">
        <v>565</v>
      </c>
      <c r="C91" s="88" t="s">
        <v>28</v>
      </c>
      <c r="D91" s="88" t="s">
        <v>302</v>
      </c>
      <c r="E91" s="88" t="s">
        <v>566</v>
      </c>
      <c r="F91" s="182">
        <f>F92</f>
        <v>133.79999999999995</v>
      </c>
    </row>
    <row r="92" spans="1:7" s="37" customFormat="1" ht="14.25" x14ac:dyDescent="0.2">
      <c r="A92" s="83">
        <f t="shared" si="0"/>
        <v>79</v>
      </c>
      <c r="B92" s="86" t="s">
        <v>821</v>
      </c>
      <c r="C92" s="88" t="s">
        <v>28</v>
      </c>
      <c r="D92" s="88" t="s">
        <v>302</v>
      </c>
      <c r="E92" s="88" t="s">
        <v>822</v>
      </c>
      <c r="F92" s="182">
        <f>'Приложение 4'!G606</f>
        <v>133.79999999999995</v>
      </c>
    </row>
    <row r="93" spans="1:7" s="162" customFormat="1" ht="36" x14ac:dyDescent="0.2">
      <c r="A93" s="83">
        <f t="shared" si="0"/>
        <v>80</v>
      </c>
      <c r="B93" s="77" t="s">
        <v>405</v>
      </c>
      <c r="C93" s="87" t="s">
        <v>181</v>
      </c>
      <c r="D93" s="88"/>
      <c r="E93" s="88"/>
      <c r="F93" s="179">
        <f>F94</f>
        <v>1215</v>
      </c>
    </row>
    <row r="94" spans="1:7" s="37" customFormat="1" ht="14.25" x14ac:dyDescent="0.2">
      <c r="A94" s="83">
        <f t="shared" si="0"/>
        <v>81</v>
      </c>
      <c r="B94" s="86" t="s">
        <v>296</v>
      </c>
      <c r="C94" s="87" t="s">
        <v>181</v>
      </c>
      <c r="D94" s="88" t="s">
        <v>863</v>
      </c>
      <c r="E94" s="88"/>
      <c r="F94" s="179">
        <f>F95</f>
        <v>1215</v>
      </c>
    </row>
    <row r="95" spans="1:7" s="37" customFormat="1" ht="14.25" x14ac:dyDescent="0.2">
      <c r="A95" s="83">
        <f t="shared" si="0"/>
        <v>82</v>
      </c>
      <c r="B95" s="86" t="s">
        <v>864</v>
      </c>
      <c r="C95" s="87" t="s">
        <v>181</v>
      </c>
      <c r="D95" s="88" t="s">
        <v>682</v>
      </c>
      <c r="E95" s="88"/>
      <c r="F95" s="179">
        <f>F96</f>
        <v>1215</v>
      </c>
    </row>
    <row r="96" spans="1:7" s="37" customFormat="1" ht="14.25" x14ac:dyDescent="0.2">
      <c r="A96" s="83">
        <f t="shared" si="0"/>
        <v>83</v>
      </c>
      <c r="B96" s="86" t="s">
        <v>546</v>
      </c>
      <c r="C96" s="87" t="s">
        <v>181</v>
      </c>
      <c r="D96" s="88" t="s">
        <v>682</v>
      </c>
      <c r="E96" s="88" t="s">
        <v>547</v>
      </c>
      <c r="F96" s="179">
        <f>F97</f>
        <v>1215</v>
      </c>
    </row>
    <row r="97" spans="1:7" s="37" customFormat="1" ht="14.25" x14ac:dyDescent="0.2">
      <c r="A97" s="83">
        <f t="shared" si="0"/>
        <v>84</v>
      </c>
      <c r="B97" s="86" t="s">
        <v>550</v>
      </c>
      <c r="C97" s="87" t="s">
        <v>181</v>
      </c>
      <c r="D97" s="88" t="s">
        <v>682</v>
      </c>
      <c r="E97" s="88" t="s">
        <v>551</v>
      </c>
      <c r="F97" s="179">
        <f>'Приложение 4'!G480</f>
        <v>1215</v>
      </c>
    </row>
    <row r="98" spans="1:7" s="37" customFormat="1" ht="84" x14ac:dyDescent="0.2">
      <c r="A98" s="83">
        <f t="shared" si="0"/>
        <v>85</v>
      </c>
      <c r="B98" s="77" t="s">
        <v>10</v>
      </c>
      <c r="C98" s="87" t="s">
        <v>76</v>
      </c>
      <c r="D98" s="88"/>
      <c r="E98" s="88"/>
      <c r="F98" s="179">
        <f>F99+F104+F108</f>
        <v>166364.4</v>
      </c>
    </row>
    <row r="99" spans="1:7" s="37" customFormat="1" ht="24" x14ac:dyDescent="0.2">
      <c r="A99" s="83">
        <f t="shared" si="0"/>
        <v>86</v>
      </c>
      <c r="B99" s="86" t="s">
        <v>651</v>
      </c>
      <c r="C99" s="87" t="s">
        <v>76</v>
      </c>
      <c r="D99" s="88" t="s">
        <v>681</v>
      </c>
      <c r="E99" s="88"/>
      <c r="F99" s="179">
        <f>F100</f>
        <v>157890.9</v>
      </c>
    </row>
    <row r="100" spans="1:7" s="37" customFormat="1" ht="14.25" x14ac:dyDescent="0.2">
      <c r="A100" s="83">
        <f t="shared" si="0"/>
        <v>87</v>
      </c>
      <c r="B100" s="86" t="s">
        <v>674</v>
      </c>
      <c r="C100" s="87" t="s">
        <v>76</v>
      </c>
      <c r="D100" s="88" t="s">
        <v>860</v>
      </c>
      <c r="E100" s="88"/>
      <c r="F100" s="179">
        <f>F101</f>
        <v>157890.9</v>
      </c>
    </row>
    <row r="101" spans="1:7" s="37" customFormat="1" ht="14.25" x14ac:dyDescent="0.2">
      <c r="A101" s="83">
        <f t="shared" si="0"/>
        <v>88</v>
      </c>
      <c r="B101" s="86" t="s">
        <v>546</v>
      </c>
      <c r="C101" s="87" t="s">
        <v>76</v>
      </c>
      <c r="D101" s="88" t="s">
        <v>860</v>
      </c>
      <c r="E101" s="88" t="s">
        <v>547</v>
      </c>
      <c r="F101" s="179">
        <f>F102+F103</f>
        <v>157890.9</v>
      </c>
    </row>
    <row r="102" spans="1:7" s="37" customFormat="1" ht="14.25" x14ac:dyDescent="0.2">
      <c r="A102" s="83">
        <f t="shared" si="0"/>
        <v>89</v>
      </c>
      <c r="B102" s="86" t="s">
        <v>550</v>
      </c>
      <c r="C102" s="87" t="s">
        <v>76</v>
      </c>
      <c r="D102" s="88" t="s">
        <v>860</v>
      </c>
      <c r="E102" s="88" t="s">
        <v>551</v>
      </c>
      <c r="F102" s="179">
        <v>152269.6</v>
      </c>
    </row>
    <row r="103" spans="1:7" s="37" customFormat="1" ht="14.25" x14ac:dyDescent="0.2">
      <c r="A103" s="83">
        <f t="shared" si="0"/>
        <v>90</v>
      </c>
      <c r="B103" s="86" t="s">
        <v>859</v>
      </c>
      <c r="C103" s="87" t="s">
        <v>76</v>
      </c>
      <c r="D103" s="88" t="s">
        <v>860</v>
      </c>
      <c r="E103" s="88" t="s">
        <v>858</v>
      </c>
      <c r="F103" s="92">
        <f>'Приложение 4'!G518</f>
        <v>5621.3</v>
      </c>
    </row>
    <row r="104" spans="1:7" s="37" customFormat="1" ht="14.25" x14ac:dyDescent="0.2">
      <c r="A104" s="83">
        <f t="shared" si="0"/>
        <v>91</v>
      </c>
      <c r="B104" s="86" t="s">
        <v>296</v>
      </c>
      <c r="C104" s="87" t="s">
        <v>76</v>
      </c>
      <c r="D104" s="88" t="s">
        <v>863</v>
      </c>
      <c r="E104" s="88"/>
      <c r="F104" s="179">
        <f>F105</f>
        <v>8471.2000000000007</v>
      </c>
    </row>
    <row r="105" spans="1:7" s="37" customFormat="1" ht="14.25" x14ac:dyDescent="0.2">
      <c r="A105" s="83">
        <f t="shared" si="0"/>
        <v>92</v>
      </c>
      <c r="B105" s="86" t="s">
        <v>864</v>
      </c>
      <c r="C105" s="87" t="s">
        <v>76</v>
      </c>
      <c r="D105" s="88" t="s">
        <v>682</v>
      </c>
      <c r="E105" s="88"/>
      <c r="F105" s="179">
        <f>F106</f>
        <v>8471.2000000000007</v>
      </c>
    </row>
    <row r="106" spans="1:7" s="37" customFormat="1" ht="14.25" x14ac:dyDescent="0.2">
      <c r="A106" s="83">
        <f t="shared" si="0"/>
        <v>93</v>
      </c>
      <c r="B106" s="86" t="s">
        <v>546</v>
      </c>
      <c r="C106" s="87" t="s">
        <v>76</v>
      </c>
      <c r="D106" s="88" t="s">
        <v>682</v>
      </c>
      <c r="E106" s="88" t="s">
        <v>547</v>
      </c>
      <c r="F106" s="179">
        <f>F107</f>
        <v>8471.2000000000007</v>
      </c>
    </row>
    <row r="107" spans="1:7" s="37" customFormat="1" ht="14.25" x14ac:dyDescent="0.2">
      <c r="A107" s="83">
        <f t="shared" si="0"/>
        <v>94</v>
      </c>
      <c r="B107" s="86" t="s">
        <v>550</v>
      </c>
      <c r="C107" s="87" t="s">
        <v>76</v>
      </c>
      <c r="D107" s="88" t="s">
        <v>682</v>
      </c>
      <c r="E107" s="88" t="s">
        <v>551</v>
      </c>
      <c r="F107" s="179">
        <f>'Приложение 4'!G485</f>
        <v>8471.2000000000007</v>
      </c>
    </row>
    <row r="108" spans="1:7" s="37" customFormat="1" ht="14.25" x14ac:dyDescent="0.2">
      <c r="A108" s="83">
        <f t="shared" si="0"/>
        <v>95</v>
      </c>
      <c r="B108" s="208" t="s">
        <v>591</v>
      </c>
      <c r="C108" s="87" t="s">
        <v>76</v>
      </c>
      <c r="D108" s="88" t="s">
        <v>592</v>
      </c>
      <c r="E108" s="88"/>
      <c r="F108" s="179">
        <f>F109</f>
        <v>2.2999999999999998</v>
      </c>
    </row>
    <row r="109" spans="1:7" s="37" customFormat="1" ht="14.25" x14ac:dyDescent="0.2">
      <c r="A109" s="83">
        <f t="shared" si="0"/>
        <v>96</v>
      </c>
      <c r="B109" s="77" t="s">
        <v>87</v>
      </c>
      <c r="C109" s="87" t="s">
        <v>76</v>
      </c>
      <c r="D109" s="88" t="s">
        <v>88</v>
      </c>
      <c r="E109" s="88"/>
      <c r="F109" s="179">
        <f>F110</f>
        <v>2.2999999999999998</v>
      </c>
    </row>
    <row r="110" spans="1:7" s="37" customFormat="1" ht="14.25" x14ac:dyDescent="0.2">
      <c r="A110" s="83">
        <f t="shared" si="0"/>
        <v>97</v>
      </c>
      <c r="B110" s="86" t="s">
        <v>546</v>
      </c>
      <c r="C110" s="87" t="s">
        <v>76</v>
      </c>
      <c r="D110" s="88" t="s">
        <v>88</v>
      </c>
      <c r="E110" s="88" t="s">
        <v>547</v>
      </c>
      <c r="F110" s="179">
        <f>F111</f>
        <v>2.2999999999999998</v>
      </c>
    </row>
    <row r="111" spans="1:7" s="37" customFormat="1" ht="14.25" x14ac:dyDescent="0.2">
      <c r="A111" s="83">
        <f t="shared" si="0"/>
        <v>98</v>
      </c>
      <c r="B111" s="86" t="s">
        <v>550</v>
      </c>
      <c r="C111" s="87" t="s">
        <v>76</v>
      </c>
      <c r="D111" s="88" t="s">
        <v>88</v>
      </c>
      <c r="E111" s="88" t="s">
        <v>551</v>
      </c>
      <c r="F111" s="179">
        <f>'Приложение 4'!G487</f>
        <v>2.2999999999999998</v>
      </c>
    </row>
    <row r="112" spans="1:7" s="37" customFormat="1" ht="48" x14ac:dyDescent="0.2">
      <c r="A112" s="83">
        <f t="shared" si="0"/>
        <v>99</v>
      </c>
      <c r="B112" s="77" t="s">
        <v>358</v>
      </c>
      <c r="C112" s="88" t="s">
        <v>27</v>
      </c>
      <c r="D112" s="89"/>
      <c r="E112" s="88"/>
      <c r="F112" s="181">
        <f>F117+F121+F113</f>
        <v>12528.600000000002</v>
      </c>
      <c r="G112" s="39"/>
    </row>
    <row r="113" spans="1:7" s="37" customFormat="1" ht="24" x14ac:dyDescent="0.2">
      <c r="A113" s="83">
        <f t="shared" si="0"/>
        <v>100</v>
      </c>
      <c r="B113" s="86" t="s">
        <v>651</v>
      </c>
      <c r="C113" s="88" t="s">
        <v>27</v>
      </c>
      <c r="D113" s="88" t="s">
        <v>681</v>
      </c>
      <c r="E113" s="88"/>
      <c r="F113" s="179">
        <f>F114</f>
        <v>547.6</v>
      </c>
    </row>
    <row r="114" spans="1:7" s="37" customFormat="1" ht="14.25" x14ac:dyDescent="0.2">
      <c r="A114" s="83">
        <f t="shared" si="0"/>
        <v>101</v>
      </c>
      <c r="B114" s="86" t="s">
        <v>674</v>
      </c>
      <c r="C114" s="88" t="s">
        <v>27</v>
      </c>
      <c r="D114" s="88" t="s">
        <v>860</v>
      </c>
      <c r="E114" s="88"/>
      <c r="F114" s="179">
        <f>F115</f>
        <v>547.6</v>
      </c>
    </row>
    <row r="115" spans="1:7" s="37" customFormat="1" ht="14.25" x14ac:dyDescent="0.2">
      <c r="A115" s="83">
        <f t="shared" si="0"/>
        <v>102</v>
      </c>
      <c r="B115" s="86" t="s">
        <v>565</v>
      </c>
      <c r="C115" s="88" t="s">
        <v>27</v>
      </c>
      <c r="D115" s="88" t="s">
        <v>860</v>
      </c>
      <c r="E115" s="88" t="s">
        <v>566</v>
      </c>
      <c r="F115" s="179">
        <f>F116</f>
        <v>547.6</v>
      </c>
    </row>
    <row r="116" spans="1:7" s="37" customFormat="1" ht="14.25" x14ac:dyDescent="0.2">
      <c r="A116" s="83">
        <f t="shared" si="0"/>
        <v>103</v>
      </c>
      <c r="B116" s="86" t="s">
        <v>819</v>
      </c>
      <c r="C116" s="88" t="s">
        <v>27</v>
      </c>
      <c r="D116" s="88" t="s">
        <v>860</v>
      </c>
      <c r="E116" s="88" t="s">
        <v>820</v>
      </c>
      <c r="F116" s="179">
        <f>'Приложение 4'!G593</f>
        <v>547.6</v>
      </c>
    </row>
    <row r="117" spans="1:7" s="37" customFormat="1" ht="14.25" x14ac:dyDescent="0.2">
      <c r="A117" s="83">
        <f t="shared" si="0"/>
        <v>104</v>
      </c>
      <c r="B117" s="86" t="s">
        <v>296</v>
      </c>
      <c r="C117" s="88" t="s">
        <v>27</v>
      </c>
      <c r="D117" s="71" t="s">
        <v>863</v>
      </c>
      <c r="E117" s="88"/>
      <c r="F117" s="182">
        <f>F118</f>
        <v>11582.300000000001</v>
      </c>
      <c r="G117" s="39"/>
    </row>
    <row r="118" spans="1:7" s="37" customFormat="1" ht="14.25" x14ac:dyDescent="0.2">
      <c r="A118" s="83">
        <f t="shared" si="0"/>
        <v>105</v>
      </c>
      <c r="B118" s="86" t="s">
        <v>864</v>
      </c>
      <c r="C118" s="88" t="s">
        <v>27</v>
      </c>
      <c r="D118" s="71" t="s">
        <v>682</v>
      </c>
      <c r="E118" s="88"/>
      <c r="F118" s="182">
        <f>F119</f>
        <v>11582.300000000001</v>
      </c>
      <c r="G118" s="39"/>
    </row>
    <row r="119" spans="1:7" s="37" customFormat="1" ht="14.25" x14ac:dyDescent="0.2">
      <c r="A119" s="83">
        <f t="shared" si="0"/>
        <v>106</v>
      </c>
      <c r="B119" s="86" t="s">
        <v>565</v>
      </c>
      <c r="C119" s="88" t="s">
        <v>27</v>
      </c>
      <c r="D119" s="71" t="s">
        <v>682</v>
      </c>
      <c r="E119" s="88" t="s">
        <v>566</v>
      </c>
      <c r="F119" s="182">
        <f>F120</f>
        <v>11582.300000000001</v>
      </c>
    </row>
    <row r="120" spans="1:7" s="37" customFormat="1" ht="14.25" x14ac:dyDescent="0.2">
      <c r="A120" s="83">
        <f t="shared" si="0"/>
        <v>107</v>
      </c>
      <c r="B120" s="86" t="s">
        <v>819</v>
      </c>
      <c r="C120" s="88" t="s">
        <v>27</v>
      </c>
      <c r="D120" s="71" t="s">
        <v>682</v>
      </c>
      <c r="E120" s="88" t="s">
        <v>820</v>
      </c>
      <c r="F120" s="182">
        <f>'Приложение 4'!G595</f>
        <v>11582.300000000001</v>
      </c>
    </row>
    <row r="121" spans="1:7" s="36" customFormat="1" ht="15" x14ac:dyDescent="0.25">
      <c r="A121" s="83">
        <f t="shared" si="0"/>
        <v>108</v>
      </c>
      <c r="B121" s="82" t="s">
        <v>299</v>
      </c>
      <c r="C121" s="88" t="s">
        <v>27</v>
      </c>
      <c r="D121" s="88" t="s">
        <v>300</v>
      </c>
      <c r="E121" s="88"/>
      <c r="F121" s="182">
        <f>F122</f>
        <v>398.7</v>
      </c>
      <c r="G121" s="39"/>
    </row>
    <row r="122" spans="1:7" s="36" customFormat="1" ht="15" x14ac:dyDescent="0.25">
      <c r="A122" s="83">
        <f t="shared" si="0"/>
        <v>109</v>
      </c>
      <c r="B122" s="90" t="s">
        <v>301</v>
      </c>
      <c r="C122" s="88" t="s">
        <v>27</v>
      </c>
      <c r="D122" s="88" t="s">
        <v>302</v>
      </c>
      <c r="E122" s="88"/>
      <c r="F122" s="182">
        <f>F123</f>
        <v>398.7</v>
      </c>
      <c r="G122" s="39"/>
    </row>
    <row r="123" spans="1:7" s="37" customFormat="1" ht="14.25" x14ac:dyDescent="0.2">
      <c r="A123" s="83">
        <f t="shared" si="0"/>
        <v>110</v>
      </c>
      <c r="B123" s="86" t="s">
        <v>565</v>
      </c>
      <c r="C123" s="88" t="s">
        <v>27</v>
      </c>
      <c r="D123" s="88" t="s">
        <v>302</v>
      </c>
      <c r="E123" s="88" t="s">
        <v>566</v>
      </c>
      <c r="F123" s="182">
        <f>F124</f>
        <v>398.7</v>
      </c>
    </row>
    <row r="124" spans="1:7" s="37" customFormat="1" ht="14.25" x14ac:dyDescent="0.2">
      <c r="A124" s="83">
        <f t="shared" si="0"/>
        <v>111</v>
      </c>
      <c r="B124" s="86" t="s">
        <v>819</v>
      </c>
      <c r="C124" s="88" t="s">
        <v>27</v>
      </c>
      <c r="D124" s="88" t="s">
        <v>302</v>
      </c>
      <c r="E124" s="88" t="s">
        <v>820</v>
      </c>
      <c r="F124" s="182">
        <f>'Приложение 4'!G597</f>
        <v>398.7</v>
      </c>
    </row>
    <row r="125" spans="1:7" s="37" customFormat="1" ht="77.25" customHeight="1" x14ac:dyDescent="0.2">
      <c r="A125" s="83">
        <f t="shared" si="0"/>
        <v>112</v>
      </c>
      <c r="B125" s="70" t="s">
        <v>8</v>
      </c>
      <c r="C125" s="87" t="s">
        <v>72</v>
      </c>
      <c r="D125" s="88"/>
      <c r="E125" s="88"/>
      <c r="F125" s="179">
        <f>F126+F130</f>
        <v>31417.800000000003</v>
      </c>
    </row>
    <row r="126" spans="1:7" s="37" customFormat="1" ht="24" x14ac:dyDescent="0.2">
      <c r="A126" s="83">
        <f t="shared" si="0"/>
        <v>113</v>
      </c>
      <c r="B126" s="86" t="s">
        <v>651</v>
      </c>
      <c r="C126" s="87" t="s">
        <v>72</v>
      </c>
      <c r="D126" s="88" t="s">
        <v>681</v>
      </c>
      <c r="E126" s="88"/>
      <c r="F126" s="179">
        <f>F127</f>
        <v>30840.300000000003</v>
      </c>
    </row>
    <row r="127" spans="1:7" s="37" customFormat="1" ht="14.25" x14ac:dyDescent="0.2">
      <c r="A127" s="83">
        <f t="shared" si="0"/>
        <v>114</v>
      </c>
      <c r="B127" s="86" t="s">
        <v>674</v>
      </c>
      <c r="C127" s="87" t="s">
        <v>72</v>
      </c>
      <c r="D127" s="88" t="s">
        <v>860</v>
      </c>
      <c r="E127" s="88"/>
      <c r="F127" s="179">
        <f>F128</f>
        <v>30840.300000000003</v>
      </c>
    </row>
    <row r="128" spans="1:7" s="37" customFormat="1" ht="14.25" x14ac:dyDescent="0.2">
      <c r="A128" s="83">
        <f t="shared" si="0"/>
        <v>115</v>
      </c>
      <c r="B128" s="86" t="s">
        <v>546</v>
      </c>
      <c r="C128" s="87" t="s">
        <v>72</v>
      </c>
      <c r="D128" s="88" t="s">
        <v>860</v>
      </c>
      <c r="E128" s="88" t="s">
        <v>547</v>
      </c>
      <c r="F128" s="179">
        <f>F129</f>
        <v>30840.300000000003</v>
      </c>
    </row>
    <row r="129" spans="1:6" s="37" customFormat="1" ht="14.25" x14ac:dyDescent="0.2">
      <c r="A129" s="83">
        <f t="shared" si="0"/>
        <v>116</v>
      </c>
      <c r="B129" s="140" t="s">
        <v>548</v>
      </c>
      <c r="C129" s="87" t="s">
        <v>72</v>
      </c>
      <c r="D129" s="88" t="s">
        <v>860</v>
      </c>
      <c r="E129" s="88" t="s">
        <v>549</v>
      </c>
      <c r="F129" s="179">
        <f>'Приложение 4'!G453</f>
        <v>30840.300000000003</v>
      </c>
    </row>
    <row r="130" spans="1:6" s="37" customFormat="1" ht="14.25" x14ac:dyDescent="0.2">
      <c r="A130" s="83">
        <f t="shared" si="0"/>
        <v>117</v>
      </c>
      <c r="B130" s="86" t="s">
        <v>296</v>
      </c>
      <c r="C130" s="87" t="s">
        <v>72</v>
      </c>
      <c r="D130" s="88" t="s">
        <v>863</v>
      </c>
      <c r="E130" s="88"/>
      <c r="F130" s="179">
        <f>F131</f>
        <v>577.5</v>
      </c>
    </row>
    <row r="131" spans="1:6" s="37" customFormat="1" ht="14.25" x14ac:dyDescent="0.2">
      <c r="A131" s="83">
        <f t="shared" si="0"/>
        <v>118</v>
      </c>
      <c r="B131" s="86" t="s">
        <v>864</v>
      </c>
      <c r="C131" s="87" t="s">
        <v>72</v>
      </c>
      <c r="D131" s="88" t="s">
        <v>682</v>
      </c>
      <c r="E131" s="88"/>
      <c r="F131" s="179">
        <f>F132</f>
        <v>577.5</v>
      </c>
    </row>
    <row r="132" spans="1:6" s="37" customFormat="1" ht="14.25" x14ac:dyDescent="0.2">
      <c r="A132" s="83">
        <f t="shared" si="0"/>
        <v>119</v>
      </c>
      <c r="B132" s="86" t="s">
        <v>546</v>
      </c>
      <c r="C132" s="87" t="s">
        <v>72</v>
      </c>
      <c r="D132" s="88" t="s">
        <v>682</v>
      </c>
      <c r="E132" s="88" t="s">
        <v>547</v>
      </c>
      <c r="F132" s="179">
        <f>F133</f>
        <v>577.5</v>
      </c>
    </row>
    <row r="133" spans="1:6" s="37" customFormat="1" ht="14.25" x14ac:dyDescent="0.2">
      <c r="A133" s="83">
        <f t="shared" si="0"/>
        <v>120</v>
      </c>
      <c r="B133" s="140" t="s">
        <v>548</v>
      </c>
      <c r="C133" s="87" t="s">
        <v>72</v>
      </c>
      <c r="D133" s="88" t="s">
        <v>682</v>
      </c>
      <c r="E133" s="88" t="s">
        <v>549</v>
      </c>
      <c r="F133" s="179">
        <f>'Приложение 4'!G455</f>
        <v>577.5</v>
      </c>
    </row>
    <row r="134" spans="1:6" s="37" customFormat="1" ht="36" x14ac:dyDescent="0.2">
      <c r="A134" s="83">
        <f t="shared" si="0"/>
        <v>121</v>
      </c>
      <c r="B134" s="70" t="s">
        <v>587</v>
      </c>
      <c r="C134" s="87" t="s">
        <v>448</v>
      </c>
      <c r="D134" s="88"/>
      <c r="E134" s="88"/>
      <c r="F134" s="179">
        <f>F139+F135</f>
        <v>39.799999999999997</v>
      </c>
    </row>
    <row r="135" spans="1:6" s="37" customFormat="1" ht="24" x14ac:dyDescent="0.2">
      <c r="A135" s="83">
        <f t="shared" si="0"/>
        <v>122</v>
      </c>
      <c r="B135" s="86" t="s">
        <v>651</v>
      </c>
      <c r="C135" s="87" t="s">
        <v>448</v>
      </c>
      <c r="D135" s="88" t="s">
        <v>681</v>
      </c>
      <c r="E135" s="88"/>
      <c r="F135" s="179">
        <f>F136</f>
        <v>29.1</v>
      </c>
    </row>
    <row r="136" spans="1:6" s="37" customFormat="1" ht="14.25" x14ac:dyDescent="0.2">
      <c r="A136" s="83">
        <f t="shared" si="0"/>
        <v>123</v>
      </c>
      <c r="B136" s="86" t="s">
        <v>674</v>
      </c>
      <c r="C136" s="87" t="s">
        <v>448</v>
      </c>
      <c r="D136" s="88" t="s">
        <v>860</v>
      </c>
      <c r="E136" s="88"/>
      <c r="F136" s="179">
        <f>F137</f>
        <v>29.1</v>
      </c>
    </row>
    <row r="137" spans="1:6" s="37" customFormat="1" ht="14.25" x14ac:dyDescent="0.2">
      <c r="A137" s="83">
        <f t="shared" si="0"/>
        <v>124</v>
      </c>
      <c r="B137" s="86" t="s">
        <v>546</v>
      </c>
      <c r="C137" s="87" t="s">
        <v>448</v>
      </c>
      <c r="D137" s="88" t="s">
        <v>860</v>
      </c>
      <c r="E137" s="88" t="s">
        <v>547</v>
      </c>
      <c r="F137" s="179">
        <f>F138</f>
        <v>29.1</v>
      </c>
    </row>
    <row r="138" spans="1:6" s="37" customFormat="1" ht="14.25" x14ac:dyDescent="0.2">
      <c r="A138" s="83">
        <f t="shared" ref="A138:A201" si="1">A137+1</f>
        <v>125</v>
      </c>
      <c r="B138" s="86" t="s">
        <v>835</v>
      </c>
      <c r="C138" s="87" t="s">
        <v>448</v>
      </c>
      <c r="D138" s="88" t="s">
        <v>860</v>
      </c>
      <c r="E138" s="88" t="s">
        <v>552</v>
      </c>
      <c r="F138" s="179">
        <f>'Приложение 4'!G537</f>
        <v>29.1</v>
      </c>
    </row>
    <row r="139" spans="1:6" s="37" customFormat="1" ht="14.25" x14ac:dyDescent="0.2">
      <c r="A139" s="83">
        <f t="shared" si="1"/>
        <v>126</v>
      </c>
      <c r="B139" s="86" t="s">
        <v>296</v>
      </c>
      <c r="C139" s="87" t="s">
        <v>448</v>
      </c>
      <c r="D139" s="88" t="s">
        <v>863</v>
      </c>
      <c r="E139" s="88"/>
      <c r="F139" s="179">
        <f>F140</f>
        <v>10.7</v>
      </c>
    </row>
    <row r="140" spans="1:6" s="37" customFormat="1" ht="14.25" x14ac:dyDescent="0.2">
      <c r="A140" s="83">
        <f t="shared" si="1"/>
        <v>127</v>
      </c>
      <c r="B140" s="86" t="s">
        <v>864</v>
      </c>
      <c r="C140" s="87" t="s">
        <v>448</v>
      </c>
      <c r="D140" s="88" t="s">
        <v>682</v>
      </c>
      <c r="E140" s="88"/>
      <c r="F140" s="179">
        <f>F141</f>
        <v>10.7</v>
      </c>
    </row>
    <row r="141" spans="1:6" s="37" customFormat="1" ht="14.25" x14ac:dyDescent="0.2">
      <c r="A141" s="83">
        <f t="shared" si="1"/>
        <v>128</v>
      </c>
      <c r="B141" s="86" t="s">
        <v>546</v>
      </c>
      <c r="C141" s="87" t="s">
        <v>448</v>
      </c>
      <c r="D141" s="88" t="s">
        <v>682</v>
      </c>
      <c r="E141" s="88" t="s">
        <v>547</v>
      </c>
      <c r="F141" s="179">
        <f>F142</f>
        <v>10.7</v>
      </c>
    </row>
    <row r="142" spans="1:6" s="37" customFormat="1" ht="14.25" x14ac:dyDescent="0.2">
      <c r="A142" s="83">
        <f t="shared" si="1"/>
        <v>129</v>
      </c>
      <c r="B142" s="86" t="s">
        <v>835</v>
      </c>
      <c r="C142" s="87" t="s">
        <v>448</v>
      </c>
      <c r="D142" s="88" t="s">
        <v>682</v>
      </c>
      <c r="E142" s="88" t="s">
        <v>552</v>
      </c>
      <c r="F142" s="179">
        <f>'Приложение 4'!G539</f>
        <v>10.7</v>
      </c>
    </row>
    <row r="143" spans="1:6" s="37" customFormat="1" ht="36" x14ac:dyDescent="0.2">
      <c r="A143" s="83">
        <f t="shared" si="1"/>
        <v>130</v>
      </c>
      <c r="B143" s="86" t="s">
        <v>699</v>
      </c>
      <c r="C143" s="87" t="s">
        <v>73</v>
      </c>
      <c r="D143" s="88"/>
      <c r="E143" s="88"/>
      <c r="F143" s="179">
        <f>F144+F150</f>
        <v>144452.20000000001</v>
      </c>
    </row>
    <row r="144" spans="1:6" s="162" customFormat="1" ht="24" x14ac:dyDescent="0.2">
      <c r="A144" s="83">
        <f t="shared" si="1"/>
        <v>131</v>
      </c>
      <c r="B144" s="86" t="s">
        <v>651</v>
      </c>
      <c r="C144" s="87" t="s">
        <v>73</v>
      </c>
      <c r="D144" s="88" t="s">
        <v>681</v>
      </c>
      <c r="E144" s="88"/>
      <c r="F144" s="92">
        <f>F145</f>
        <v>77959.5</v>
      </c>
    </row>
    <row r="145" spans="1:6" s="37" customFormat="1" ht="14.25" x14ac:dyDescent="0.2">
      <c r="A145" s="83">
        <f t="shared" si="1"/>
        <v>132</v>
      </c>
      <c r="B145" s="86" t="s">
        <v>674</v>
      </c>
      <c r="C145" s="87" t="s">
        <v>73</v>
      </c>
      <c r="D145" s="88" t="s">
        <v>860</v>
      </c>
      <c r="E145" s="88"/>
      <c r="F145" s="92">
        <f>F146</f>
        <v>77959.5</v>
      </c>
    </row>
    <row r="146" spans="1:6" s="37" customFormat="1" ht="14.25" x14ac:dyDescent="0.2">
      <c r="A146" s="83">
        <f t="shared" si="1"/>
        <v>133</v>
      </c>
      <c r="B146" s="86" t="s">
        <v>546</v>
      </c>
      <c r="C146" s="87" t="s">
        <v>73</v>
      </c>
      <c r="D146" s="88" t="s">
        <v>860</v>
      </c>
      <c r="E146" s="88" t="s">
        <v>547</v>
      </c>
      <c r="F146" s="92">
        <f>F147+F148+F149</f>
        <v>77959.5</v>
      </c>
    </row>
    <row r="147" spans="1:6" s="37" customFormat="1" ht="14.25" x14ac:dyDescent="0.2">
      <c r="A147" s="83">
        <f t="shared" si="1"/>
        <v>134</v>
      </c>
      <c r="B147" s="140" t="s">
        <v>548</v>
      </c>
      <c r="C147" s="87" t="s">
        <v>73</v>
      </c>
      <c r="D147" s="88" t="s">
        <v>860</v>
      </c>
      <c r="E147" s="88" t="s">
        <v>549</v>
      </c>
      <c r="F147" s="92">
        <f>'Приложение 4'!G458</f>
        <v>18363.8</v>
      </c>
    </row>
    <row r="148" spans="1:6" s="37" customFormat="1" ht="14.25" x14ac:dyDescent="0.2">
      <c r="A148" s="83">
        <f t="shared" si="1"/>
        <v>135</v>
      </c>
      <c r="B148" s="86" t="s">
        <v>550</v>
      </c>
      <c r="C148" s="87" t="s">
        <v>73</v>
      </c>
      <c r="D148" s="88" t="s">
        <v>860</v>
      </c>
      <c r="E148" s="88" t="s">
        <v>551</v>
      </c>
      <c r="F148" s="92">
        <f>'Приложение 4'!G490</f>
        <v>54357</v>
      </c>
    </row>
    <row r="149" spans="1:6" s="37" customFormat="1" ht="14.25" x14ac:dyDescent="0.2">
      <c r="A149" s="83">
        <f t="shared" si="1"/>
        <v>136</v>
      </c>
      <c r="B149" s="86" t="s">
        <v>859</v>
      </c>
      <c r="C149" s="87" t="s">
        <v>73</v>
      </c>
      <c r="D149" s="88" t="s">
        <v>860</v>
      </c>
      <c r="E149" s="88" t="s">
        <v>858</v>
      </c>
      <c r="F149" s="92">
        <f>'Приложение 4'!G521</f>
        <v>5238.7</v>
      </c>
    </row>
    <row r="150" spans="1:6" s="37" customFormat="1" ht="14.25" x14ac:dyDescent="0.2">
      <c r="A150" s="83">
        <f t="shared" si="1"/>
        <v>137</v>
      </c>
      <c r="B150" s="86" t="s">
        <v>296</v>
      </c>
      <c r="C150" s="87" t="s">
        <v>73</v>
      </c>
      <c r="D150" s="88" t="s">
        <v>863</v>
      </c>
      <c r="E150" s="88"/>
      <c r="F150" s="92">
        <f>F151</f>
        <v>66492.7</v>
      </c>
    </row>
    <row r="151" spans="1:6" s="37" customFormat="1" ht="14.25" x14ac:dyDescent="0.2">
      <c r="A151" s="83">
        <f t="shared" si="1"/>
        <v>138</v>
      </c>
      <c r="B151" s="86" t="s">
        <v>864</v>
      </c>
      <c r="C151" s="87" t="s">
        <v>73</v>
      </c>
      <c r="D151" s="88" t="s">
        <v>682</v>
      </c>
      <c r="E151" s="88"/>
      <c r="F151" s="92">
        <f>F152</f>
        <v>66492.7</v>
      </c>
    </row>
    <row r="152" spans="1:6" s="37" customFormat="1" ht="14.25" x14ac:dyDescent="0.2">
      <c r="A152" s="83">
        <f t="shared" si="1"/>
        <v>139</v>
      </c>
      <c r="B152" s="86" t="s">
        <v>546</v>
      </c>
      <c r="C152" s="87" t="s">
        <v>73</v>
      </c>
      <c r="D152" s="88" t="s">
        <v>682</v>
      </c>
      <c r="E152" s="88" t="s">
        <v>547</v>
      </c>
      <c r="F152" s="92">
        <f>F153+F154+F155</f>
        <v>66492.7</v>
      </c>
    </row>
    <row r="153" spans="1:6" s="37" customFormat="1" ht="14.25" x14ac:dyDescent="0.2">
      <c r="A153" s="83">
        <f t="shared" si="1"/>
        <v>140</v>
      </c>
      <c r="B153" s="140" t="s">
        <v>548</v>
      </c>
      <c r="C153" s="87" t="s">
        <v>73</v>
      </c>
      <c r="D153" s="88" t="s">
        <v>682</v>
      </c>
      <c r="E153" s="88" t="s">
        <v>549</v>
      </c>
      <c r="F153" s="92">
        <f>'Приложение 4'!G460</f>
        <v>13196.699999999999</v>
      </c>
    </row>
    <row r="154" spans="1:6" s="37" customFormat="1" ht="14.25" x14ac:dyDescent="0.2">
      <c r="A154" s="83">
        <f t="shared" si="1"/>
        <v>141</v>
      </c>
      <c r="B154" s="93" t="s">
        <v>550</v>
      </c>
      <c r="C154" s="94" t="s">
        <v>73</v>
      </c>
      <c r="D154" s="95" t="s">
        <v>682</v>
      </c>
      <c r="E154" s="95" t="s">
        <v>551</v>
      </c>
      <c r="F154" s="92">
        <f>'Приложение 4'!G492</f>
        <v>52979.3</v>
      </c>
    </row>
    <row r="155" spans="1:6" s="37" customFormat="1" ht="14.25" x14ac:dyDescent="0.2">
      <c r="A155" s="83">
        <f t="shared" si="1"/>
        <v>142</v>
      </c>
      <c r="B155" s="86" t="s">
        <v>859</v>
      </c>
      <c r="C155" s="94" t="s">
        <v>73</v>
      </c>
      <c r="D155" s="95" t="s">
        <v>682</v>
      </c>
      <c r="E155" s="95" t="s">
        <v>858</v>
      </c>
      <c r="F155" s="92">
        <f>'Приложение 4'!G523</f>
        <v>316.7</v>
      </c>
    </row>
    <row r="156" spans="1:6" s="136" customFormat="1" ht="36" x14ac:dyDescent="0.2">
      <c r="A156" s="83">
        <f t="shared" si="1"/>
        <v>143</v>
      </c>
      <c r="B156" s="137" t="s">
        <v>732</v>
      </c>
      <c r="C156" s="80" t="s">
        <v>733</v>
      </c>
      <c r="D156" s="95"/>
      <c r="E156" s="95"/>
      <c r="F156" s="179">
        <f>F157</f>
        <v>12700</v>
      </c>
    </row>
    <row r="157" spans="1:6" s="136" customFormat="1" ht="14.25" x14ac:dyDescent="0.2">
      <c r="A157" s="83">
        <f t="shared" si="1"/>
        <v>144</v>
      </c>
      <c r="B157" s="93" t="s">
        <v>296</v>
      </c>
      <c r="C157" s="80" t="s">
        <v>733</v>
      </c>
      <c r="D157" s="95" t="s">
        <v>863</v>
      </c>
      <c r="E157" s="95"/>
      <c r="F157" s="179">
        <f>F158</f>
        <v>12700</v>
      </c>
    </row>
    <row r="158" spans="1:6" s="136" customFormat="1" ht="14.25" x14ac:dyDescent="0.2">
      <c r="A158" s="83">
        <f t="shared" si="1"/>
        <v>145</v>
      </c>
      <c r="B158" s="93" t="s">
        <v>864</v>
      </c>
      <c r="C158" s="80" t="s">
        <v>733</v>
      </c>
      <c r="D158" s="95" t="s">
        <v>682</v>
      </c>
      <c r="E158" s="95"/>
      <c r="F158" s="179">
        <f>F159</f>
        <v>12700</v>
      </c>
    </row>
    <row r="159" spans="1:6" s="136" customFormat="1" ht="14.25" x14ac:dyDescent="0.2">
      <c r="A159" s="83">
        <f t="shared" si="1"/>
        <v>146</v>
      </c>
      <c r="B159" s="93" t="s">
        <v>546</v>
      </c>
      <c r="C159" s="80" t="s">
        <v>733</v>
      </c>
      <c r="D159" s="95" t="s">
        <v>682</v>
      </c>
      <c r="E159" s="95" t="s">
        <v>547</v>
      </c>
      <c r="F159" s="179">
        <f>F160</f>
        <v>12700</v>
      </c>
    </row>
    <row r="160" spans="1:6" s="136" customFormat="1" ht="14.25" x14ac:dyDescent="0.2">
      <c r="A160" s="83">
        <f t="shared" si="1"/>
        <v>147</v>
      </c>
      <c r="B160" s="93" t="s">
        <v>550</v>
      </c>
      <c r="C160" s="80" t="s">
        <v>733</v>
      </c>
      <c r="D160" s="95" t="s">
        <v>682</v>
      </c>
      <c r="E160" s="95" t="s">
        <v>551</v>
      </c>
      <c r="F160" s="179">
        <v>12700</v>
      </c>
    </row>
    <row r="161" spans="1:6" s="37" customFormat="1" ht="36" x14ac:dyDescent="0.2">
      <c r="A161" s="83">
        <f t="shared" si="1"/>
        <v>148</v>
      </c>
      <c r="B161" s="137" t="s">
        <v>191</v>
      </c>
      <c r="C161" s="80" t="s">
        <v>727</v>
      </c>
      <c r="D161" s="88"/>
      <c r="E161" s="88"/>
      <c r="F161" s="179">
        <f>F162</f>
        <v>4240.8</v>
      </c>
    </row>
    <row r="162" spans="1:6" s="37" customFormat="1" ht="14.25" x14ac:dyDescent="0.2">
      <c r="A162" s="83">
        <f t="shared" si="1"/>
        <v>149</v>
      </c>
      <c r="B162" s="86" t="s">
        <v>296</v>
      </c>
      <c r="C162" s="80" t="s">
        <v>727</v>
      </c>
      <c r="D162" s="88" t="s">
        <v>863</v>
      </c>
      <c r="E162" s="88"/>
      <c r="F162" s="179">
        <f>F163</f>
        <v>4240.8</v>
      </c>
    </row>
    <row r="163" spans="1:6" s="37" customFormat="1" ht="14.25" x14ac:dyDescent="0.2">
      <c r="A163" s="83">
        <f t="shared" si="1"/>
        <v>150</v>
      </c>
      <c r="B163" s="86" t="s">
        <v>864</v>
      </c>
      <c r="C163" s="80" t="s">
        <v>727</v>
      </c>
      <c r="D163" s="88" t="s">
        <v>682</v>
      </c>
      <c r="E163" s="88"/>
      <c r="F163" s="179">
        <f>F164</f>
        <v>4240.8</v>
      </c>
    </row>
    <row r="164" spans="1:6" s="37" customFormat="1" ht="14.25" x14ac:dyDescent="0.2">
      <c r="A164" s="83">
        <f t="shared" si="1"/>
        <v>151</v>
      </c>
      <c r="B164" s="86" t="s">
        <v>546</v>
      </c>
      <c r="C164" s="80" t="s">
        <v>727</v>
      </c>
      <c r="D164" s="88" t="s">
        <v>682</v>
      </c>
      <c r="E164" s="88" t="s">
        <v>547</v>
      </c>
      <c r="F164" s="179">
        <f>F165</f>
        <v>4240.8</v>
      </c>
    </row>
    <row r="165" spans="1:6" s="37" customFormat="1" ht="14.25" x14ac:dyDescent="0.2">
      <c r="A165" s="83">
        <f t="shared" si="1"/>
        <v>152</v>
      </c>
      <c r="B165" s="93" t="s">
        <v>550</v>
      </c>
      <c r="C165" s="80" t="s">
        <v>727</v>
      </c>
      <c r="D165" s="88" t="s">
        <v>682</v>
      </c>
      <c r="E165" s="88" t="s">
        <v>551</v>
      </c>
      <c r="F165" s="179">
        <f>'Приложение 4'!G498</f>
        <v>4240.8</v>
      </c>
    </row>
    <row r="166" spans="1:6" s="37" customFormat="1" ht="14.25" x14ac:dyDescent="0.2">
      <c r="A166" s="83">
        <f t="shared" si="1"/>
        <v>153</v>
      </c>
      <c r="B166" s="96" t="s">
        <v>701</v>
      </c>
      <c r="C166" s="97" t="s">
        <v>77</v>
      </c>
      <c r="D166" s="97"/>
      <c r="E166" s="97"/>
      <c r="F166" s="180">
        <f>F177+F172+F167</f>
        <v>18673.3</v>
      </c>
    </row>
    <row r="167" spans="1:6" s="37" customFormat="1" ht="48" x14ac:dyDescent="0.2">
      <c r="A167" s="83">
        <f t="shared" si="1"/>
        <v>154</v>
      </c>
      <c r="B167" s="140" t="s">
        <v>197</v>
      </c>
      <c r="C167" s="71" t="s">
        <v>196</v>
      </c>
      <c r="D167" s="88"/>
      <c r="E167" s="88"/>
      <c r="F167" s="179">
        <f>F168</f>
        <v>29.2</v>
      </c>
    </row>
    <row r="168" spans="1:6" s="162" customFormat="1" ht="24" x14ac:dyDescent="0.2">
      <c r="A168" s="83">
        <f t="shared" si="1"/>
        <v>155</v>
      </c>
      <c r="B168" s="70" t="s">
        <v>651</v>
      </c>
      <c r="C168" s="71" t="s">
        <v>196</v>
      </c>
      <c r="D168" s="88" t="s">
        <v>681</v>
      </c>
      <c r="E168" s="88"/>
      <c r="F168" s="179">
        <f>F169</f>
        <v>29.2</v>
      </c>
    </row>
    <row r="169" spans="1:6" s="162" customFormat="1" ht="12" x14ac:dyDescent="0.2">
      <c r="A169" s="83">
        <f t="shared" si="1"/>
        <v>156</v>
      </c>
      <c r="B169" s="70" t="s">
        <v>674</v>
      </c>
      <c r="C169" s="71" t="s">
        <v>196</v>
      </c>
      <c r="D169" s="88" t="s">
        <v>860</v>
      </c>
      <c r="E169" s="88"/>
      <c r="F169" s="179">
        <f>F170</f>
        <v>29.2</v>
      </c>
    </row>
    <row r="170" spans="1:6" s="37" customFormat="1" ht="14.25" x14ac:dyDescent="0.2">
      <c r="A170" s="83">
        <f t="shared" si="1"/>
        <v>157</v>
      </c>
      <c r="B170" s="86" t="s">
        <v>546</v>
      </c>
      <c r="C170" s="71" t="s">
        <v>196</v>
      </c>
      <c r="D170" s="88" t="s">
        <v>860</v>
      </c>
      <c r="E170" s="88" t="s">
        <v>547</v>
      </c>
      <c r="F170" s="179">
        <f>F171</f>
        <v>29.2</v>
      </c>
    </row>
    <row r="171" spans="1:6" s="37" customFormat="1" ht="14.25" x14ac:dyDescent="0.2">
      <c r="A171" s="83">
        <f t="shared" si="1"/>
        <v>158</v>
      </c>
      <c r="B171" s="86" t="s">
        <v>20</v>
      </c>
      <c r="C171" s="71" t="s">
        <v>196</v>
      </c>
      <c r="D171" s="88" t="s">
        <v>860</v>
      </c>
      <c r="E171" s="88" t="s">
        <v>554</v>
      </c>
      <c r="F171" s="179">
        <f>'Приложение 4'!G545</f>
        <v>29.2</v>
      </c>
    </row>
    <row r="172" spans="1:6" s="37" customFormat="1" ht="36" x14ac:dyDescent="0.2">
      <c r="A172" s="83">
        <f t="shared" si="1"/>
        <v>159</v>
      </c>
      <c r="B172" s="70" t="s">
        <v>425</v>
      </c>
      <c r="C172" s="71" t="s">
        <v>464</v>
      </c>
      <c r="D172" s="88"/>
      <c r="E172" s="88"/>
      <c r="F172" s="179">
        <f>F173</f>
        <v>40</v>
      </c>
    </row>
    <row r="173" spans="1:6" s="162" customFormat="1" ht="24" x14ac:dyDescent="0.2">
      <c r="A173" s="83">
        <f t="shared" si="1"/>
        <v>160</v>
      </c>
      <c r="B173" s="70" t="s">
        <v>651</v>
      </c>
      <c r="C173" s="71" t="s">
        <v>464</v>
      </c>
      <c r="D173" s="88" t="s">
        <v>681</v>
      </c>
      <c r="E173" s="88"/>
      <c r="F173" s="179">
        <f>F174</f>
        <v>40</v>
      </c>
    </row>
    <row r="174" spans="1:6" s="162" customFormat="1" ht="12" x14ac:dyDescent="0.2">
      <c r="A174" s="83">
        <f t="shared" si="1"/>
        <v>161</v>
      </c>
      <c r="B174" s="70" t="s">
        <v>674</v>
      </c>
      <c r="C174" s="71" t="s">
        <v>464</v>
      </c>
      <c r="D174" s="88" t="s">
        <v>860</v>
      </c>
      <c r="E174" s="88"/>
      <c r="F174" s="179">
        <f>F175</f>
        <v>40</v>
      </c>
    </row>
    <row r="175" spans="1:6" s="37" customFormat="1" ht="14.25" x14ac:dyDescent="0.2">
      <c r="A175" s="83">
        <f t="shared" si="1"/>
        <v>162</v>
      </c>
      <c r="B175" s="86" t="s">
        <v>546</v>
      </c>
      <c r="C175" s="71" t="s">
        <v>464</v>
      </c>
      <c r="D175" s="88" t="s">
        <v>860</v>
      </c>
      <c r="E175" s="88" t="s">
        <v>547</v>
      </c>
      <c r="F175" s="179">
        <f>F176</f>
        <v>40</v>
      </c>
    </row>
    <row r="176" spans="1:6" s="37" customFormat="1" ht="14.25" x14ac:dyDescent="0.2">
      <c r="A176" s="83">
        <f t="shared" si="1"/>
        <v>163</v>
      </c>
      <c r="B176" s="86" t="s">
        <v>20</v>
      </c>
      <c r="C176" s="71" t="s">
        <v>464</v>
      </c>
      <c r="D176" s="88" t="s">
        <v>860</v>
      </c>
      <c r="E176" s="88" t="s">
        <v>554</v>
      </c>
      <c r="F176" s="179">
        <v>40</v>
      </c>
    </row>
    <row r="177" spans="1:6" s="37" customFormat="1" ht="36" x14ac:dyDescent="0.2">
      <c r="A177" s="83">
        <f t="shared" si="1"/>
        <v>164</v>
      </c>
      <c r="B177" s="86" t="s">
        <v>678</v>
      </c>
      <c r="C177" s="88" t="s">
        <v>78</v>
      </c>
      <c r="D177" s="88"/>
      <c r="E177" s="88"/>
      <c r="F177" s="179">
        <f>F178+F182</f>
        <v>18604.099999999999</v>
      </c>
    </row>
    <row r="178" spans="1:6" s="162" customFormat="1" ht="24" x14ac:dyDescent="0.2">
      <c r="A178" s="83">
        <f t="shared" si="1"/>
        <v>165</v>
      </c>
      <c r="B178" s="86" t="s">
        <v>651</v>
      </c>
      <c r="C178" s="88" t="s">
        <v>78</v>
      </c>
      <c r="D178" s="88" t="s">
        <v>681</v>
      </c>
      <c r="E178" s="88"/>
      <c r="F178" s="81">
        <f>F179</f>
        <v>11353.3</v>
      </c>
    </row>
    <row r="179" spans="1:6" s="37" customFormat="1" ht="14.25" x14ac:dyDescent="0.2">
      <c r="A179" s="83">
        <f t="shared" si="1"/>
        <v>166</v>
      </c>
      <c r="B179" s="86" t="s">
        <v>674</v>
      </c>
      <c r="C179" s="88" t="s">
        <v>78</v>
      </c>
      <c r="D179" s="88" t="s">
        <v>860</v>
      </c>
      <c r="E179" s="88"/>
      <c r="F179" s="81">
        <f>F180</f>
        <v>11353.3</v>
      </c>
    </row>
    <row r="180" spans="1:6" s="37" customFormat="1" ht="14.25" x14ac:dyDescent="0.2">
      <c r="A180" s="83">
        <f t="shared" si="1"/>
        <v>167</v>
      </c>
      <c r="B180" s="86" t="s">
        <v>546</v>
      </c>
      <c r="C180" s="88" t="s">
        <v>78</v>
      </c>
      <c r="D180" s="88" t="s">
        <v>860</v>
      </c>
      <c r="E180" s="88" t="s">
        <v>547</v>
      </c>
      <c r="F180" s="81">
        <f>F181</f>
        <v>11353.3</v>
      </c>
    </row>
    <row r="181" spans="1:6" s="37" customFormat="1" ht="14.25" x14ac:dyDescent="0.2">
      <c r="A181" s="83">
        <f t="shared" si="1"/>
        <v>168</v>
      </c>
      <c r="B181" s="86" t="s">
        <v>20</v>
      </c>
      <c r="C181" s="88" t="s">
        <v>78</v>
      </c>
      <c r="D181" s="88" t="s">
        <v>860</v>
      </c>
      <c r="E181" s="88" t="s">
        <v>554</v>
      </c>
      <c r="F181" s="81">
        <f>'Приложение 4'!G567</f>
        <v>11353.3</v>
      </c>
    </row>
    <row r="182" spans="1:6" s="37" customFormat="1" ht="14.25" x14ac:dyDescent="0.2">
      <c r="A182" s="83">
        <f t="shared" si="1"/>
        <v>169</v>
      </c>
      <c r="B182" s="86" t="s">
        <v>296</v>
      </c>
      <c r="C182" s="88" t="s">
        <v>78</v>
      </c>
      <c r="D182" s="88" t="s">
        <v>863</v>
      </c>
      <c r="E182" s="88"/>
      <c r="F182" s="81">
        <f>F183</f>
        <v>7250.8</v>
      </c>
    </row>
    <row r="183" spans="1:6" s="37" customFormat="1" ht="14.25" x14ac:dyDescent="0.2">
      <c r="A183" s="83">
        <f t="shared" si="1"/>
        <v>170</v>
      </c>
      <c r="B183" s="86" t="s">
        <v>864</v>
      </c>
      <c r="C183" s="88" t="s">
        <v>78</v>
      </c>
      <c r="D183" s="88" t="s">
        <v>682</v>
      </c>
      <c r="E183" s="88"/>
      <c r="F183" s="81">
        <f>F184</f>
        <v>7250.8</v>
      </c>
    </row>
    <row r="184" spans="1:6" s="37" customFormat="1" ht="14.25" x14ac:dyDescent="0.2">
      <c r="A184" s="83">
        <f t="shared" si="1"/>
        <v>171</v>
      </c>
      <c r="B184" s="86" t="s">
        <v>546</v>
      </c>
      <c r="C184" s="88" t="s">
        <v>78</v>
      </c>
      <c r="D184" s="88" t="s">
        <v>682</v>
      </c>
      <c r="E184" s="88" t="s">
        <v>547</v>
      </c>
      <c r="F184" s="81">
        <f>F185</f>
        <v>7250.8</v>
      </c>
    </row>
    <row r="185" spans="1:6" s="37" customFormat="1" ht="14.25" x14ac:dyDescent="0.2">
      <c r="A185" s="83">
        <f t="shared" si="1"/>
        <v>172</v>
      </c>
      <c r="B185" s="86" t="s">
        <v>20</v>
      </c>
      <c r="C185" s="88" t="s">
        <v>78</v>
      </c>
      <c r="D185" s="88" t="s">
        <v>682</v>
      </c>
      <c r="E185" s="88" t="s">
        <v>554</v>
      </c>
      <c r="F185" s="81">
        <f>'Приложение 4'!G569+'Приложение 4'!G571</f>
        <v>7250.8</v>
      </c>
    </row>
    <row r="186" spans="1:6" s="37" customFormat="1" ht="14.25" x14ac:dyDescent="0.2">
      <c r="A186" s="83">
        <f t="shared" si="1"/>
        <v>173</v>
      </c>
      <c r="B186" s="96" t="s">
        <v>367</v>
      </c>
      <c r="C186" s="97" t="s">
        <v>79</v>
      </c>
      <c r="D186" s="97"/>
      <c r="E186" s="97"/>
      <c r="F186" s="180">
        <f>F197+F202+F192+F187</f>
        <v>21742.899999999998</v>
      </c>
    </row>
    <row r="187" spans="1:6" s="37" customFormat="1" ht="48" x14ac:dyDescent="0.2">
      <c r="A187" s="83">
        <f t="shared" si="1"/>
        <v>174</v>
      </c>
      <c r="B187" s="70" t="s">
        <v>221</v>
      </c>
      <c r="C187" s="71" t="s">
        <v>198</v>
      </c>
      <c r="D187" s="88"/>
      <c r="E187" s="88"/>
      <c r="F187" s="179">
        <f>F188</f>
        <v>296.8</v>
      </c>
    </row>
    <row r="188" spans="1:6" s="162" customFormat="1" ht="24" x14ac:dyDescent="0.2">
      <c r="A188" s="83">
        <f t="shared" si="1"/>
        <v>175</v>
      </c>
      <c r="B188" s="70" t="s">
        <v>651</v>
      </c>
      <c r="C188" s="71" t="s">
        <v>198</v>
      </c>
      <c r="D188" s="88" t="s">
        <v>681</v>
      </c>
      <c r="E188" s="88"/>
      <c r="F188" s="179">
        <f>F189</f>
        <v>296.8</v>
      </c>
    </row>
    <row r="189" spans="1:6" s="162" customFormat="1" ht="12" x14ac:dyDescent="0.2">
      <c r="A189" s="83">
        <f t="shared" si="1"/>
        <v>176</v>
      </c>
      <c r="B189" s="70" t="s">
        <v>674</v>
      </c>
      <c r="C189" s="71" t="s">
        <v>198</v>
      </c>
      <c r="D189" s="88" t="s">
        <v>860</v>
      </c>
      <c r="E189" s="88"/>
      <c r="F189" s="179">
        <f>F190</f>
        <v>296.8</v>
      </c>
    </row>
    <row r="190" spans="1:6" s="37" customFormat="1" ht="14.25" x14ac:dyDescent="0.2">
      <c r="A190" s="83">
        <f t="shared" si="1"/>
        <v>177</v>
      </c>
      <c r="B190" s="86" t="s">
        <v>546</v>
      </c>
      <c r="C190" s="71" t="s">
        <v>198</v>
      </c>
      <c r="D190" s="88" t="s">
        <v>860</v>
      </c>
      <c r="E190" s="88" t="s">
        <v>547</v>
      </c>
      <c r="F190" s="179">
        <f>F191</f>
        <v>296.8</v>
      </c>
    </row>
    <row r="191" spans="1:6" s="37" customFormat="1" ht="14.25" x14ac:dyDescent="0.2">
      <c r="A191" s="83">
        <f t="shared" si="1"/>
        <v>178</v>
      </c>
      <c r="B191" s="86" t="s">
        <v>20</v>
      </c>
      <c r="C191" s="71" t="s">
        <v>198</v>
      </c>
      <c r="D191" s="88" t="s">
        <v>860</v>
      </c>
      <c r="E191" s="88" t="s">
        <v>554</v>
      </c>
      <c r="F191" s="179">
        <f>'Приложение 4'!G558</f>
        <v>296.8</v>
      </c>
    </row>
    <row r="192" spans="1:6" s="37" customFormat="1" ht="48" x14ac:dyDescent="0.2">
      <c r="A192" s="83">
        <f t="shared" si="1"/>
        <v>179</v>
      </c>
      <c r="B192" s="70" t="s">
        <v>221</v>
      </c>
      <c r="C192" s="71" t="s">
        <v>222</v>
      </c>
      <c r="D192" s="88"/>
      <c r="E192" s="88"/>
      <c r="F192" s="179">
        <f>F193</f>
        <v>164</v>
      </c>
    </row>
    <row r="193" spans="1:6" s="162" customFormat="1" ht="24" x14ac:dyDescent="0.2">
      <c r="A193" s="83">
        <f t="shared" si="1"/>
        <v>180</v>
      </c>
      <c r="B193" s="70" t="s">
        <v>651</v>
      </c>
      <c r="C193" s="71" t="s">
        <v>222</v>
      </c>
      <c r="D193" s="88" t="s">
        <v>681</v>
      </c>
      <c r="E193" s="88"/>
      <c r="F193" s="179">
        <f>F194</f>
        <v>164</v>
      </c>
    </row>
    <row r="194" spans="1:6" s="162" customFormat="1" ht="12" x14ac:dyDescent="0.2">
      <c r="A194" s="83">
        <f t="shared" si="1"/>
        <v>181</v>
      </c>
      <c r="B194" s="70" t="s">
        <v>674</v>
      </c>
      <c r="C194" s="71" t="s">
        <v>222</v>
      </c>
      <c r="D194" s="88" t="s">
        <v>860</v>
      </c>
      <c r="E194" s="88"/>
      <c r="F194" s="179">
        <f>F195</f>
        <v>164</v>
      </c>
    </row>
    <row r="195" spans="1:6" s="37" customFormat="1" ht="14.25" x14ac:dyDescent="0.2">
      <c r="A195" s="83">
        <f t="shared" si="1"/>
        <v>182</v>
      </c>
      <c r="B195" s="86" t="s">
        <v>546</v>
      </c>
      <c r="C195" s="71" t="s">
        <v>222</v>
      </c>
      <c r="D195" s="88" t="s">
        <v>860</v>
      </c>
      <c r="E195" s="88" t="s">
        <v>547</v>
      </c>
      <c r="F195" s="179">
        <f>F196</f>
        <v>164</v>
      </c>
    </row>
    <row r="196" spans="1:6" s="37" customFormat="1" ht="14.25" x14ac:dyDescent="0.2">
      <c r="A196" s="83">
        <f t="shared" si="1"/>
        <v>183</v>
      </c>
      <c r="B196" s="86" t="s">
        <v>20</v>
      </c>
      <c r="C196" s="71" t="s">
        <v>222</v>
      </c>
      <c r="D196" s="88" t="s">
        <v>860</v>
      </c>
      <c r="E196" s="88" t="s">
        <v>554</v>
      </c>
      <c r="F196" s="179">
        <f>'Приложение 4'!G561</f>
        <v>164</v>
      </c>
    </row>
    <row r="197" spans="1:6" s="37" customFormat="1" ht="36" x14ac:dyDescent="0.2">
      <c r="A197" s="83">
        <f t="shared" si="1"/>
        <v>184</v>
      </c>
      <c r="B197" s="82" t="s">
        <v>13</v>
      </c>
      <c r="C197" s="88" t="s">
        <v>80</v>
      </c>
      <c r="D197" s="88"/>
      <c r="E197" s="88"/>
      <c r="F197" s="179">
        <f>F198</f>
        <v>2678</v>
      </c>
    </row>
    <row r="198" spans="1:6" s="162" customFormat="1" ht="24" x14ac:dyDescent="0.2">
      <c r="A198" s="83">
        <f t="shared" si="1"/>
        <v>185</v>
      </c>
      <c r="B198" s="82" t="s">
        <v>651</v>
      </c>
      <c r="C198" s="88" t="s">
        <v>80</v>
      </c>
      <c r="D198" s="88" t="s">
        <v>681</v>
      </c>
      <c r="E198" s="88"/>
      <c r="F198" s="179">
        <f>F199</f>
        <v>2678</v>
      </c>
    </row>
    <row r="199" spans="1:6" s="37" customFormat="1" ht="14.25" x14ac:dyDescent="0.2">
      <c r="A199" s="83">
        <f t="shared" si="1"/>
        <v>186</v>
      </c>
      <c r="B199" s="82" t="s">
        <v>673</v>
      </c>
      <c r="C199" s="88" t="s">
        <v>80</v>
      </c>
      <c r="D199" s="88" t="s">
        <v>303</v>
      </c>
      <c r="E199" s="88"/>
      <c r="F199" s="81">
        <f>F200</f>
        <v>2678</v>
      </c>
    </row>
    <row r="200" spans="1:6" s="37" customFormat="1" ht="14.25" x14ac:dyDescent="0.2">
      <c r="A200" s="83">
        <f t="shared" si="1"/>
        <v>187</v>
      </c>
      <c r="B200" s="86" t="s">
        <v>546</v>
      </c>
      <c r="C200" s="88" t="s">
        <v>80</v>
      </c>
      <c r="D200" s="88" t="s">
        <v>303</v>
      </c>
      <c r="E200" s="88" t="s">
        <v>547</v>
      </c>
      <c r="F200" s="81">
        <f>F201</f>
        <v>2678</v>
      </c>
    </row>
    <row r="201" spans="1:6" s="37" customFormat="1" ht="14.25" x14ac:dyDescent="0.2">
      <c r="A201" s="83">
        <f t="shared" si="1"/>
        <v>188</v>
      </c>
      <c r="B201" s="86" t="s">
        <v>20</v>
      </c>
      <c r="C201" s="88" t="s">
        <v>80</v>
      </c>
      <c r="D201" s="88" t="s">
        <v>303</v>
      </c>
      <c r="E201" s="88" t="s">
        <v>554</v>
      </c>
      <c r="F201" s="81">
        <f>'Приложение 4'!G564</f>
        <v>2678</v>
      </c>
    </row>
    <row r="202" spans="1:6" s="37" customFormat="1" ht="36" x14ac:dyDescent="0.2">
      <c r="A202" s="83">
        <f t="shared" ref="A202:A265" si="2">A201+1</f>
        <v>189</v>
      </c>
      <c r="B202" s="86" t="s">
        <v>700</v>
      </c>
      <c r="C202" s="88" t="s">
        <v>24</v>
      </c>
      <c r="D202" s="88"/>
      <c r="E202" s="88"/>
      <c r="F202" s="179">
        <f>F203+F207+F211</f>
        <v>18604.099999999999</v>
      </c>
    </row>
    <row r="203" spans="1:6" s="37" customFormat="1" ht="24" x14ac:dyDescent="0.2">
      <c r="A203" s="83">
        <f t="shared" si="2"/>
        <v>190</v>
      </c>
      <c r="B203" s="86" t="s">
        <v>651</v>
      </c>
      <c r="C203" s="88" t="s">
        <v>24</v>
      </c>
      <c r="D203" s="88" t="s">
        <v>681</v>
      </c>
      <c r="E203" s="88"/>
      <c r="F203" s="179">
        <f>F204</f>
        <v>11353.3</v>
      </c>
    </row>
    <row r="204" spans="1:6" s="37" customFormat="1" ht="14.25" x14ac:dyDescent="0.2">
      <c r="A204" s="83">
        <f t="shared" si="2"/>
        <v>191</v>
      </c>
      <c r="B204" s="86" t="s">
        <v>674</v>
      </c>
      <c r="C204" s="88" t="s">
        <v>24</v>
      </c>
      <c r="D204" s="88" t="s">
        <v>860</v>
      </c>
      <c r="E204" s="88"/>
      <c r="F204" s="81">
        <f>F205</f>
        <v>11353.3</v>
      </c>
    </row>
    <row r="205" spans="1:6" s="37" customFormat="1" ht="14.25" x14ac:dyDescent="0.2">
      <c r="A205" s="83">
        <f t="shared" si="2"/>
        <v>192</v>
      </c>
      <c r="B205" s="86" t="s">
        <v>546</v>
      </c>
      <c r="C205" s="88" t="s">
        <v>24</v>
      </c>
      <c r="D205" s="88" t="s">
        <v>860</v>
      </c>
      <c r="E205" s="88" t="s">
        <v>547</v>
      </c>
      <c r="F205" s="81">
        <f>F206</f>
        <v>11353.3</v>
      </c>
    </row>
    <row r="206" spans="1:6" s="37" customFormat="1" ht="14.25" x14ac:dyDescent="0.2">
      <c r="A206" s="83">
        <f t="shared" si="2"/>
        <v>193</v>
      </c>
      <c r="B206" s="86" t="s">
        <v>20</v>
      </c>
      <c r="C206" s="88" t="s">
        <v>24</v>
      </c>
      <c r="D206" s="88" t="s">
        <v>860</v>
      </c>
      <c r="E206" s="88" t="s">
        <v>554</v>
      </c>
      <c r="F206" s="81">
        <f>'Приложение 4'!G567</f>
        <v>11353.3</v>
      </c>
    </row>
    <row r="207" spans="1:6" s="37" customFormat="1" ht="14.25" x14ac:dyDescent="0.2">
      <c r="A207" s="83">
        <f t="shared" si="2"/>
        <v>194</v>
      </c>
      <c r="B207" s="86" t="s">
        <v>296</v>
      </c>
      <c r="C207" s="88" t="s">
        <v>24</v>
      </c>
      <c r="D207" s="88" t="s">
        <v>863</v>
      </c>
      <c r="E207" s="88"/>
      <c r="F207" s="81">
        <f>F208</f>
        <v>7122.8</v>
      </c>
    </row>
    <row r="208" spans="1:6" s="37" customFormat="1" ht="14.25" x14ac:dyDescent="0.2">
      <c r="A208" s="83">
        <f t="shared" si="2"/>
        <v>195</v>
      </c>
      <c r="B208" s="86" t="s">
        <v>864</v>
      </c>
      <c r="C208" s="88" t="s">
        <v>24</v>
      </c>
      <c r="D208" s="88" t="s">
        <v>682</v>
      </c>
      <c r="E208" s="88"/>
      <c r="F208" s="81">
        <f>F209</f>
        <v>7122.8</v>
      </c>
    </row>
    <row r="209" spans="1:6" s="37" customFormat="1" ht="14.25" x14ac:dyDescent="0.2">
      <c r="A209" s="83">
        <f t="shared" si="2"/>
        <v>196</v>
      </c>
      <c r="B209" s="86" t="s">
        <v>546</v>
      </c>
      <c r="C209" s="88" t="s">
        <v>24</v>
      </c>
      <c r="D209" s="88" t="s">
        <v>682</v>
      </c>
      <c r="E209" s="88" t="s">
        <v>547</v>
      </c>
      <c r="F209" s="81">
        <f>F210</f>
        <v>7122.8</v>
      </c>
    </row>
    <row r="210" spans="1:6" s="37" customFormat="1" ht="14.25" x14ac:dyDescent="0.2">
      <c r="A210" s="83">
        <f t="shared" si="2"/>
        <v>197</v>
      </c>
      <c r="B210" s="86" t="s">
        <v>20</v>
      </c>
      <c r="C210" s="88" t="s">
        <v>24</v>
      </c>
      <c r="D210" s="88" t="s">
        <v>682</v>
      </c>
      <c r="E210" s="88" t="s">
        <v>554</v>
      </c>
      <c r="F210" s="81">
        <f>'Приложение 4'!G569</f>
        <v>7122.8</v>
      </c>
    </row>
    <row r="211" spans="1:6" s="37" customFormat="1" ht="14.25" x14ac:dyDescent="0.2">
      <c r="A211" s="83">
        <f t="shared" si="2"/>
        <v>198</v>
      </c>
      <c r="B211" s="208" t="s">
        <v>591</v>
      </c>
      <c r="C211" s="88" t="s">
        <v>24</v>
      </c>
      <c r="D211" s="88" t="s">
        <v>592</v>
      </c>
      <c r="E211" s="88"/>
      <c r="F211" s="179">
        <f>F212</f>
        <v>128</v>
      </c>
    </row>
    <row r="212" spans="1:6" s="37" customFormat="1" ht="14.25" x14ac:dyDescent="0.2">
      <c r="A212" s="83">
        <f t="shared" si="2"/>
        <v>199</v>
      </c>
      <c r="B212" s="77" t="s">
        <v>87</v>
      </c>
      <c r="C212" s="88" t="s">
        <v>24</v>
      </c>
      <c r="D212" s="88" t="s">
        <v>88</v>
      </c>
      <c r="E212" s="88"/>
      <c r="F212" s="179">
        <f>F213</f>
        <v>128</v>
      </c>
    </row>
    <row r="213" spans="1:6" s="37" customFormat="1" ht="14.25" x14ac:dyDescent="0.2">
      <c r="A213" s="83">
        <f t="shared" si="2"/>
        <v>200</v>
      </c>
      <c r="B213" s="86" t="s">
        <v>546</v>
      </c>
      <c r="C213" s="88" t="s">
        <v>24</v>
      </c>
      <c r="D213" s="88" t="s">
        <v>88</v>
      </c>
      <c r="E213" s="88" t="s">
        <v>547</v>
      </c>
      <c r="F213" s="179">
        <f>F214</f>
        <v>128</v>
      </c>
    </row>
    <row r="214" spans="1:6" s="37" customFormat="1" ht="14.25" x14ac:dyDescent="0.2">
      <c r="A214" s="83">
        <f t="shared" si="2"/>
        <v>201</v>
      </c>
      <c r="B214" s="86" t="s">
        <v>20</v>
      </c>
      <c r="C214" s="88" t="s">
        <v>24</v>
      </c>
      <c r="D214" s="88" t="s">
        <v>88</v>
      </c>
      <c r="E214" s="88" t="s">
        <v>554</v>
      </c>
      <c r="F214" s="179">
        <f>'Приложение 4'!G571</f>
        <v>128</v>
      </c>
    </row>
    <row r="215" spans="1:6" s="37" customFormat="1" ht="14.25" x14ac:dyDescent="0.2">
      <c r="A215" s="83">
        <f t="shared" si="2"/>
        <v>202</v>
      </c>
      <c r="B215" s="98" t="s">
        <v>680</v>
      </c>
      <c r="C215" s="97" t="s">
        <v>857</v>
      </c>
      <c r="D215" s="97"/>
      <c r="E215" s="97"/>
      <c r="F215" s="183">
        <f>F216+F225</f>
        <v>5990.5</v>
      </c>
    </row>
    <row r="216" spans="1:6" s="37" customFormat="1" ht="48" x14ac:dyDescent="0.2">
      <c r="A216" s="83">
        <f t="shared" si="2"/>
        <v>203</v>
      </c>
      <c r="B216" s="70" t="s">
        <v>15</v>
      </c>
      <c r="C216" s="88" t="s">
        <v>25</v>
      </c>
      <c r="D216" s="88"/>
      <c r="E216" s="88"/>
      <c r="F216" s="181">
        <f>F217+F221</f>
        <v>2250</v>
      </c>
    </row>
    <row r="217" spans="1:6" s="37" customFormat="1" ht="24" x14ac:dyDescent="0.2">
      <c r="A217" s="83">
        <f t="shared" si="2"/>
        <v>204</v>
      </c>
      <c r="B217" s="86" t="s">
        <v>651</v>
      </c>
      <c r="C217" s="88" t="s">
        <v>25</v>
      </c>
      <c r="D217" s="88" t="s">
        <v>681</v>
      </c>
      <c r="E217" s="88"/>
      <c r="F217" s="181">
        <f>F218</f>
        <v>1832.8999999999999</v>
      </c>
    </row>
    <row r="218" spans="1:6" s="37" customFormat="1" ht="14.25" x14ac:dyDescent="0.2">
      <c r="A218" s="83">
        <f t="shared" si="2"/>
        <v>205</v>
      </c>
      <c r="B218" s="86" t="s">
        <v>674</v>
      </c>
      <c r="C218" s="88" t="s">
        <v>25</v>
      </c>
      <c r="D218" s="88" t="s">
        <v>860</v>
      </c>
      <c r="E218" s="88"/>
      <c r="F218" s="181">
        <f>F219</f>
        <v>1832.8999999999999</v>
      </c>
    </row>
    <row r="219" spans="1:6" s="37" customFormat="1" ht="14.25" x14ac:dyDescent="0.2">
      <c r="A219" s="83">
        <f t="shared" si="2"/>
        <v>206</v>
      </c>
      <c r="B219" s="86" t="s">
        <v>546</v>
      </c>
      <c r="C219" s="88" t="s">
        <v>25</v>
      </c>
      <c r="D219" s="88" t="s">
        <v>860</v>
      </c>
      <c r="E219" s="88" t="s">
        <v>547</v>
      </c>
      <c r="F219" s="181">
        <f>F220</f>
        <v>1832.8999999999999</v>
      </c>
    </row>
    <row r="220" spans="1:6" s="37" customFormat="1" ht="14.25" x14ac:dyDescent="0.2">
      <c r="A220" s="83">
        <f t="shared" si="2"/>
        <v>207</v>
      </c>
      <c r="B220" s="86" t="s">
        <v>20</v>
      </c>
      <c r="C220" s="88" t="s">
        <v>25</v>
      </c>
      <c r="D220" s="88" t="s">
        <v>860</v>
      </c>
      <c r="E220" s="88" t="s">
        <v>554</v>
      </c>
      <c r="F220" s="181">
        <f>'Приложение 4'!G575</f>
        <v>1832.8999999999999</v>
      </c>
    </row>
    <row r="221" spans="1:6" s="37" customFormat="1" ht="14.25" x14ac:dyDescent="0.2">
      <c r="A221" s="83">
        <f t="shared" si="2"/>
        <v>208</v>
      </c>
      <c r="B221" s="86" t="s">
        <v>296</v>
      </c>
      <c r="C221" s="88" t="s">
        <v>25</v>
      </c>
      <c r="D221" s="88" t="s">
        <v>863</v>
      </c>
      <c r="E221" s="88"/>
      <c r="F221" s="181">
        <f>F222</f>
        <v>417.1</v>
      </c>
    </row>
    <row r="222" spans="1:6" s="37" customFormat="1" ht="14.25" x14ac:dyDescent="0.2">
      <c r="A222" s="83">
        <f t="shared" si="2"/>
        <v>209</v>
      </c>
      <c r="B222" s="86" t="s">
        <v>864</v>
      </c>
      <c r="C222" s="88" t="s">
        <v>25</v>
      </c>
      <c r="D222" s="88" t="s">
        <v>682</v>
      </c>
      <c r="E222" s="88"/>
      <c r="F222" s="182">
        <f>F223</f>
        <v>417.1</v>
      </c>
    </row>
    <row r="223" spans="1:6" s="37" customFormat="1" ht="14.25" x14ac:dyDescent="0.2">
      <c r="A223" s="83">
        <f t="shared" si="2"/>
        <v>210</v>
      </c>
      <c r="B223" s="86" t="s">
        <v>546</v>
      </c>
      <c r="C223" s="88" t="s">
        <v>25</v>
      </c>
      <c r="D223" s="88" t="s">
        <v>682</v>
      </c>
      <c r="E223" s="88" t="s">
        <v>547</v>
      </c>
      <c r="F223" s="182">
        <f>F224</f>
        <v>417.1</v>
      </c>
    </row>
    <row r="224" spans="1:6" s="37" customFormat="1" ht="14.25" x14ac:dyDescent="0.2">
      <c r="A224" s="83">
        <f t="shared" si="2"/>
        <v>211</v>
      </c>
      <c r="B224" s="86" t="s">
        <v>20</v>
      </c>
      <c r="C224" s="88" t="s">
        <v>25</v>
      </c>
      <c r="D224" s="88" t="s">
        <v>682</v>
      </c>
      <c r="E224" s="88" t="s">
        <v>554</v>
      </c>
      <c r="F224" s="182">
        <f>'Приложение 4'!G577</f>
        <v>417.1</v>
      </c>
    </row>
    <row r="225" spans="1:7" s="37" customFormat="1" ht="48" x14ac:dyDescent="0.2">
      <c r="A225" s="83">
        <f t="shared" si="2"/>
        <v>212</v>
      </c>
      <c r="B225" s="99" t="s">
        <v>371</v>
      </c>
      <c r="C225" s="214" t="s">
        <v>179</v>
      </c>
      <c r="D225" s="101"/>
      <c r="E225" s="88"/>
      <c r="F225" s="184">
        <f>F226</f>
        <v>3740.4999999999995</v>
      </c>
      <c r="G225" s="39"/>
    </row>
    <row r="226" spans="1:7" s="37" customFormat="1" ht="14.25" x14ac:dyDescent="0.2">
      <c r="A226" s="83">
        <f t="shared" si="2"/>
        <v>213</v>
      </c>
      <c r="B226" s="86" t="s">
        <v>427</v>
      </c>
      <c r="C226" s="214" t="s">
        <v>179</v>
      </c>
      <c r="D226" s="88" t="s">
        <v>426</v>
      </c>
      <c r="E226" s="88"/>
      <c r="F226" s="182">
        <f>F227</f>
        <v>3740.4999999999995</v>
      </c>
      <c r="G226" s="39"/>
    </row>
    <row r="227" spans="1:7" s="37" customFormat="1" ht="14.25" x14ac:dyDescent="0.2">
      <c r="A227" s="83">
        <f t="shared" si="2"/>
        <v>214</v>
      </c>
      <c r="B227" s="86" t="s">
        <v>23</v>
      </c>
      <c r="C227" s="214" t="s">
        <v>179</v>
      </c>
      <c r="D227" s="88" t="s">
        <v>801</v>
      </c>
      <c r="E227" s="88"/>
      <c r="F227" s="184">
        <f>F228</f>
        <v>3740.4999999999995</v>
      </c>
      <c r="G227" s="39"/>
    </row>
    <row r="228" spans="1:7" s="37" customFormat="1" ht="14.25" x14ac:dyDescent="0.2">
      <c r="A228" s="83">
        <f t="shared" si="2"/>
        <v>215</v>
      </c>
      <c r="B228" s="86" t="s">
        <v>565</v>
      </c>
      <c r="C228" s="214" t="s">
        <v>179</v>
      </c>
      <c r="D228" s="88" t="s">
        <v>801</v>
      </c>
      <c r="E228" s="88" t="s">
        <v>566</v>
      </c>
      <c r="F228" s="184">
        <f>F229</f>
        <v>3740.4999999999995</v>
      </c>
      <c r="G228" s="39"/>
    </row>
    <row r="229" spans="1:7" s="37" customFormat="1" ht="14.25" x14ac:dyDescent="0.2">
      <c r="A229" s="83">
        <f t="shared" si="2"/>
        <v>216</v>
      </c>
      <c r="B229" s="86" t="s">
        <v>821</v>
      </c>
      <c r="C229" s="214" t="s">
        <v>179</v>
      </c>
      <c r="D229" s="88" t="s">
        <v>801</v>
      </c>
      <c r="E229" s="88" t="s">
        <v>822</v>
      </c>
      <c r="F229" s="184">
        <f>'Приложение 4'!G256</f>
        <v>3740.4999999999995</v>
      </c>
      <c r="G229" s="39"/>
    </row>
    <row r="230" spans="1:7" s="136" customFormat="1" ht="14.25" x14ac:dyDescent="0.2">
      <c r="A230" s="83">
        <f t="shared" si="2"/>
        <v>217</v>
      </c>
      <c r="B230" s="167" t="s">
        <v>406</v>
      </c>
      <c r="C230" s="134" t="s">
        <v>29</v>
      </c>
      <c r="D230" s="135"/>
      <c r="E230" s="135"/>
      <c r="F230" s="185">
        <f t="shared" ref="F230:F235" si="3">F231</f>
        <v>49</v>
      </c>
    </row>
    <row r="231" spans="1:7" s="136" customFormat="1" ht="36" x14ac:dyDescent="0.2">
      <c r="A231" s="83">
        <f t="shared" si="2"/>
        <v>218</v>
      </c>
      <c r="B231" s="68" t="s">
        <v>407</v>
      </c>
      <c r="C231" s="134" t="s">
        <v>30</v>
      </c>
      <c r="D231" s="135"/>
      <c r="E231" s="134"/>
      <c r="F231" s="180">
        <f t="shared" si="3"/>
        <v>49</v>
      </c>
    </row>
    <row r="232" spans="1:7" s="136" customFormat="1" ht="36" x14ac:dyDescent="0.2">
      <c r="A232" s="83">
        <f t="shared" si="2"/>
        <v>219</v>
      </c>
      <c r="B232" s="77" t="s">
        <v>408</v>
      </c>
      <c r="C232" s="80" t="s">
        <v>684</v>
      </c>
      <c r="D232" s="80"/>
      <c r="E232" s="134"/>
      <c r="F232" s="92">
        <f t="shared" si="3"/>
        <v>49</v>
      </c>
    </row>
    <row r="233" spans="1:7" s="136" customFormat="1" ht="14.25" x14ac:dyDescent="0.2">
      <c r="A233" s="83">
        <f t="shared" si="2"/>
        <v>220</v>
      </c>
      <c r="B233" s="86" t="s">
        <v>296</v>
      </c>
      <c r="C233" s="80" t="s">
        <v>684</v>
      </c>
      <c r="D233" s="80" t="s">
        <v>863</v>
      </c>
      <c r="E233" s="95"/>
      <c r="F233" s="92">
        <f t="shared" si="3"/>
        <v>49</v>
      </c>
    </row>
    <row r="234" spans="1:7" s="136" customFormat="1" ht="14.25" x14ac:dyDescent="0.2">
      <c r="A234" s="83">
        <f t="shared" si="2"/>
        <v>221</v>
      </c>
      <c r="B234" s="137" t="s">
        <v>864</v>
      </c>
      <c r="C234" s="80" t="s">
        <v>684</v>
      </c>
      <c r="D234" s="80" t="s">
        <v>682</v>
      </c>
      <c r="E234" s="95"/>
      <c r="F234" s="92">
        <f t="shared" si="3"/>
        <v>49</v>
      </c>
    </row>
    <row r="235" spans="1:7" s="136" customFormat="1" ht="14.25" x14ac:dyDescent="0.2">
      <c r="A235" s="83">
        <f t="shared" si="2"/>
        <v>222</v>
      </c>
      <c r="B235" s="86" t="s">
        <v>546</v>
      </c>
      <c r="C235" s="80" t="s">
        <v>684</v>
      </c>
      <c r="D235" s="80" t="s">
        <v>682</v>
      </c>
      <c r="E235" s="95" t="s">
        <v>547</v>
      </c>
      <c r="F235" s="92">
        <f t="shared" si="3"/>
        <v>49</v>
      </c>
    </row>
    <row r="236" spans="1:7" s="136" customFormat="1" ht="14.25" x14ac:dyDescent="0.2">
      <c r="A236" s="83">
        <f t="shared" si="2"/>
        <v>223</v>
      </c>
      <c r="B236" s="86" t="s">
        <v>835</v>
      </c>
      <c r="C236" s="80" t="s">
        <v>684</v>
      </c>
      <c r="D236" s="80" t="s">
        <v>682</v>
      </c>
      <c r="E236" s="95" t="s">
        <v>552</v>
      </c>
      <c r="F236" s="92">
        <f>'Приложение 4'!G189</f>
        <v>49</v>
      </c>
    </row>
    <row r="237" spans="1:7" s="139" customFormat="1" ht="24" x14ac:dyDescent="0.25">
      <c r="A237" s="83">
        <f t="shared" si="2"/>
        <v>224</v>
      </c>
      <c r="B237" s="141" t="s">
        <v>493</v>
      </c>
      <c r="C237" s="142" t="s">
        <v>600</v>
      </c>
      <c r="D237" s="134"/>
      <c r="E237" s="134"/>
      <c r="F237" s="180">
        <f>F238+F292+F328+F371+F381+F387</f>
        <v>88987.6</v>
      </c>
    </row>
    <row r="238" spans="1:7" s="136" customFormat="1" ht="14.25" x14ac:dyDescent="0.2">
      <c r="A238" s="83">
        <f t="shared" si="2"/>
        <v>225</v>
      </c>
      <c r="B238" s="143" t="s">
        <v>230</v>
      </c>
      <c r="C238" s="134" t="s">
        <v>877</v>
      </c>
      <c r="D238" s="95"/>
      <c r="E238" s="95"/>
      <c r="F238" s="180">
        <f>F256+F246+F239+F251+F273+F278+F287+F263+F268</f>
        <v>44289.599999999999</v>
      </c>
    </row>
    <row r="239" spans="1:7" s="136" customFormat="1" ht="60" x14ac:dyDescent="0.2">
      <c r="A239" s="83">
        <f t="shared" si="2"/>
        <v>226</v>
      </c>
      <c r="B239" s="140" t="s">
        <v>711</v>
      </c>
      <c r="C239" s="95" t="s">
        <v>710</v>
      </c>
      <c r="D239" s="95" t="s">
        <v>649</v>
      </c>
      <c r="E239" s="95"/>
      <c r="F239" s="179">
        <f>F240</f>
        <v>2328.6</v>
      </c>
    </row>
    <row r="240" spans="1:7" s="136" customFormat="1" ht="14.25" x14ac:dyDescent="0.2">
      <c r="A240" s="83">
        <f t="shared" si="2"/>
        <v>227</v>
      </c>
      <c r="B240" s="138" t="s">
        <v>652</v>
      </c>
      <c r="C240" s="95" t="s">
        <v>710</v>
      </c>
      <c r="D240" s="95" t="s">
        <v>653</v>
      </c>
      <c r="E240" s="95"/>
      <c r="F240" s="179">
        <f>F241</f>
        <v>2328.6</v>
      </c>
    </row>
    <row r="241" spans="1:6" s="136" customFormat="1" ht="14.25" x14ac:dyDescent="0.2">
      <c r="A241" s="83">
        <f t="shared" si="2"/>
        <v>228</v>
      </c>
      <c r="B241" s="138" t="s">
        <v>654</v>
      </c>
      <c r="C241" s="95" t="s">
        <v>710</v>
      </c>
      <c r="D241" s="95" t="s">
        <v>655</v>
      </c>
      <c r="E241" s="95"/>
      <c r="F241" s="92">
        <f>F242+F244</f>
        <v>2328.6</v>
      </c>
    </row>
    <row r="242" spans="1:6" s="136" customFormat="1" ht="14.25" x14ac:dyDescent="0.2">
      <c r="A242" s="83">
        <f t="shared" si="2"/>
        <v>229</v>
      </c>
      <c r="B242" s="93" t="s">
        <v>546</v>
      </c>
      <c r="C242" s="95" t="s">
        <v>710</v>
      </c>
      <c r="D242" s="95" t="s">
        <v>655</v>
      </c>
      <c r="E242" s="95" t="s">
        <v>547</v>
      </c>
      <c r="F242" s="92">
        <f>F243</f>
        <v>1300</v>
      </c>
    </row>
    <row r="243" spans="1:6" s="136" customFormat="1" ht="14.25" x14ac:dyDescent="0.2">
      <c r="A243" s="83">
        <f t="shared" si="2"/>
        <v>230</v>
      </c>
      <c r="B243" s="93" t="s">
        <v>859</v>
      </c>
      <c r="C243" s="95" t="s">
        <v>710</v>
      </c>
      <c r="D243" s="95" t="s">
        <v>655</v>
      </c>
      <c r="E243" s="95" t="s">
        <v>858</v>
      </c>
      <c r="F243" s="92">
        <f>'Приложение 4'!G352</f>
        <v>1300</v>
      </c>
    </row>
    <row r="244" spans="1:6" s="136" customFormat="1" ht="14.25" x14ac:dyDescent="0.2">
      <c r="A244" s="83">
        <f t="shared" si="2"/>
        <v>231</v>
      </c>
      <c r="B244" s="138" t="s">
        <v>487</v>
      </c>
      <c r="C244" s="95" t="s">
        <v>710</v>
      </c>
      <c r="D244" s="95" t="s">
        <v>655</v>
      </c>
      <c r="E244" s="95" t="s">
        <v>556</v>
      </c>
      <c r="F244" s="92">
        <f>F245</f>
        <v>1028.5999999999999</v>
      </c>
    </row>
    <row r="245" spans="1:6" s="136" customFormat="1" ht="14.25" x14ac:dyDescent="0.2">
      <c r="A245" s="83">
        <f t="shared" si="2"/>
        <v>232</v>
      </c>
      <c r="B245" s="138" t="s">
        <v>557</v>
      </c>
      <c r="C245" s="95" t="s">
        <v>710</v>
      </c>
      <c r="D245" s="95" t="s">
        <v>655</v>
      </c>
      <c r="E245" s="95" t="s">
        <v>558</v>
      </c>
      <c r="F245" s="92">
        <f>'Приложение 4'!G369</f>
        <v>1028.5999999999999</v>
      </c>
    </row>
    <row r="246" spans="1:6" s="136" customFormat="1" ht="48" x14ac:dyDescent="0.2">
      <c r="A246" s="83">
        <f t="shared" si="2"/>
        <v>233</v>
      </c>
      <c r="B246" s="70" t="s">
        <v>231</v>
      </c>
      <c r="C246" s="95" t="s">
        <v>634</v>
      </c>
      <c r="D246" s="95" t="s">
        <v>649</v>
      </c>
      <c r="E246" s="95"/>
      <c r="F246" s="179">
        <f>F247</f>
        <v>91</v>
      </c>
    </row>
    <row r="247" spans="1:6" s="136" customFormat="1" ht="14.25" x14ac:dyDescent="0.2">
      <c r="A247" s="83">
        <f t="shared" si="2"/>
        <v>234</v>
      </c>
      <c r="B247" s="138" t="s">
        <v>652</v>
      </c>
      <c r="C247" s="95" t="s">
        <v>634</v>
      </c>
      <c r="D247" s="95" t="s">
        <v>653</v>
      </c>
      <c r="E247" s="95"/>
      <c r="F247" s="179">
        <f>F248</f>
        <v>91</v>
      </c>
    </row>
    <row r="248" spans="1:6" s="136" customFormat="1" ht="14.25" x14ac:dyDescent="0.2">
      <c r="A248" s="83">
        <f t="shared" si="2"/>
        <v>235</v>
      </c>
      <c r="B248" s="138" t="s">
        <v>654</v>
      </c>
      <c r="C248" s="95" t="s">
        <v>634</v>
      </c>
      <c r="D248" s="95" t="s">
        <v>655</v>
      </c>
      <c r="E248" s="95"/>
      <c r="F248" s="92">
        <f>F249</f>
        <v>91</v>
      </c>
    </row>
    <row r="249" spans="1:6" s="136" customFormat="1" ht="14.25" x14ac:dyDescent="0.2">
      <c r="A249" s="83">
        <f t="shared" si="2"/>
        <v>236</v>
      </c>
      <c r="B249" s="93" t="s">
        <v>546</v>
      </c>
      <c r="C249" s="95" t="s">
        <v>634</v>
      </c>
      <c r="D249" s="95" t="s">
        <v>655</v>
      </c>
      <c r="E249" s="95" t="s">
        <v>547</v>
      </c>
      <c r="F249" s="92">
        <f>'Приложение 4'!G355</f>
        <v>91</v>
      </c>
    </row>
    <row r="250" spans="1:6" s="136" customFormat="1" ht="14.25" x14ac:dyDescent="0.2">
      <c r="A250" s="83">
        <f t="shared" si="2"/>
        <v>237</v>
      </c>
      <c r="B250" s="93" t="s">
        <v>859</v>
      </c>
      <c r="C250" s="95" t="s">
        <v>634</v>
      </c>
      <c r="D250" s="95" t="s">
        <v>655</v>
      </c>
      <c r="E250" s="95" t="s">
        <v>858</v>
      </c>
      <c r="F250" s="92">
        <v>91</v>
      </c>
    </row>
    <row r="251" spans="1:6" s="136" customFormat="1" ht="36" x14ac:dyDescent="0.2">
      <c r="A251" s="83">
        <f t="shared" si="2"/>
        <v>238</v>
      </c>
      <c r="B251" s="137" t="s">
        <v>324</v>
      </c>
      <c r="C251" s="80" t="s">
        <v>321</v>
      </c>
      <c r="D251" s="95" t="s">
        <v>649</v>
      </c>
      <c r="E251" s="95"/>
      <c r="F251" s="179">
        <f>F252</f>
        <v>595</v>
      </c>
    </row>
    <row r="252" spans="1:6" s="136" customFormat="1" ht="14.25" x14ac:dyDescent="0.2">
      <c r="A252" s="83">
        <f t="shared" si="2"/>
        <v>239</v>
      </c>
      <c r="B252" s="86" t="s">
        <v>296</v>
      </c>
      <c r="C252" s="80" t="s">
        <v>321</v>
      </c>
      <c r="D252" s="95" t="s">
        <v>863</v>
      </c>
      <c r="E252" s="95"/>
      <c r="F252" s="81">
        <f>F253</f>
        <v>595</v>
      </c>
    </row>
    <row r="253" spans="1:6" s="136" customFormat="1" ht="14.25" x14ac:dyDescent="0.2">
      <c r="A253" s="83">
        <f t="shared" si="2"/>
        <v>240</v>
      </c>
      <c r="B253" s="93" t="s">
        <v>864</v>
      </c>
      <c r="C253" s="80" t="s">
        <v>321</v>
      </c>
      <c r="D253" s="95" t="s">
        <v>682</v>
      </c>
      <c r="E253" s="95"/>
      <c r="F253" s="81">
        <f>F254</f>
        <v>595</v>
      </c>
    </row>
    <row r="254" spans="1:6" s="136" customFormat="1" ht="14.25" x14ac:dyDescent="0.2">
      <c r="A254" s="83">
        <f t="shared" si="2"/>
        <v>241</v>
      </c>
      <c r="B254" s="138" t="s">
        <v>487</v>
      </c>
      <c r="C254" s="80" t="s">
        <v>321</v>
      </c>
      <c r="D254" s="95" t="s">
        <v>682</v>
      </c>
      <c r="E254" s="95" t="s">
        <v>556</v>
      </c>
      <c r="F254" s="81">
        <f>F255</f>
        <v>595</v>
      </c>
    </row>
    <row r="255" spans="1:6" s="136" customFormat="1" ht="14.25" x14ac:dyDescent="0.2">
      <c r="A255" s="83">
        <f t="shared" si="2"/>
        <v>242</v>
      </c>
      <c r="B255" s="138" t="s">
        <v>557</v>
      </c>
      <c r="C255" s="80" t="s">
        <v>321</v>
      </c>
      <c r="D255" s="95" t="s">
        <v>682</v>
      </c>
      <c r="E255" s="95" t="s">
        <v>558</v>
      </c>
      <c r="F255" s="81">
        <f>'Приложение 4'!G693</f>
        <v>595</v>
      </c>
    </row>
    <row r="256" spans="1:6" s="136" customFormat="1" ht="36" x14ac:dyDescent="0.2">
      <c r="A256" s="83">
        <f t="shared" si="2"/>
        <v>243</v>
      </c>
      <c r="B256" s="138" t="s">
        <v>232</v>
      </c>
      <c r="C256" s="95" t="s">
        <v>878</v>
      </c>
      <c r="D256" s="95" t="s">
        <v>649</v>
      </c>
      <c r="E256" s="95"/>
      <c r="F256" s="179">
        <f>F257</f>
        <v>35793.1</v>
      </c>
    </row>
    <row r="257" spans="1:6" s="136" customFormat="1" ht="14.25" x14ac:dyDescent="0.2">
      <c r="A257" s="83">
        <f t="shared" si="2"/>
        <v>244</v>
      </c>
      <c r="B257" s="138" t="s">
        <v>652</v>
      </c>
      <c r="C257" s="95" t="s">
        <v>878</v>
      </c>
      <c r="D257" s="95" t="s">
        <v>653</v>
      </c>
      <c r="E257" s="95"/>
      <c r="F257" s="179">
        <f>F258</f>
        <v>35793.1</v>
      </c>
    </row>
    <row r="258" spans="1:6" s="136" customFormat="1" ht="14.25" x14ac:dyDescent="0.2">
      <c r="A258" s="83">
        <f t="shared" si="2"/>
        <v>245</v>
      </c>
      <c r="B258" s="138" t="s">
        <v>654</v>
      </c>
      <c r="C258" s="95" t="s">
        <v>878</v>
      </c>
      <c r="D258" s="95" t="s">
        <v>655</v>
      </c>
      <c r="E258" s="95"/>
      <c r="F258" s="92">
        <f>F259+F261</f>
        <v>35793.1</v>
      </c>
    </row>
    <row r="259" spans="1:6" s="136" customFormat="1" ht="14.25" x14ac:dyDescent="0.2">
      <c r="A259" s="83">
        <f t="shared" si="2"/>
        <v>246</v>
      </c>
      <c r="B259" s="93" t="s">
        <v>546</v>
      </c>
      <c r="C259" s="95" t="s">
        <v>878</v>
      </c>
      <c r="D259" s="95" t="s">
        <v>655</v>
      </c>
      <c r="E259" s="95" t="s">
        <v>547</v>
      </c>
      <c r="F259" s="92">
        <f>F260</f>
        <v>6497.6</v>
      </c>
    </row>
    <row r="260" spans="1:6" s="136" customFormat="1" ht="14.25" x14ac:dyDescent="0.2">
      <c r="A260" s="83">
        <f t="shared" si="2"/>
        <v>247</v>
      </c>
      <c r="B260" s="93" t="s">
        <v>859</v>
      </c>
      <c r="C260" s="95" t="s">
        <v>878</v>
      </c>
      <c r="D260" s="95" t="s">
        <v>655</v>
      </c>
      <c r="E260" s="95" t="s">
        <v>858</v>
      </c>
      <c r="F260" s="92">
        <f>'Приложение 4'!G358</f>
        <v>6497.6</v>
      </c>
    </row>
    <row r="261" spans="1:6" s="136" customFormat="1" ht="14.25" x14ac:dyDescent="0.2">
      <c r="A261" s="83">
        <f t="shared" si="2"/>
        <v>248</v>
      </c>
      <c r="B261" s="138" t="s">
        <v>487</v>
      </c>
      <c r="C261" s="95" t="s">
        <v>878</v>
      </c>
      <c r="D261" s="95" t="s">
        <v>655</v>
      </c>
      <c r="E261" s="95" t="s">
        <v>556</v>
      </c>
      <c r="F261" s="92">
        <f>F262</f>
        <v>29295.5</v>
      </c>
    </row>
    <row r="262" spans="1:6" s="136" customFormat="1" ht="14.25" x14ac:dyDescent="0.2">
      <c r="A262" s="83">
        <f t="shared" si="2"/>
        <v>249</v>
      </c>
      <c r="B262" s="138" t="s">
        <v>557</v>
      </c>
      <c r="C262" s="95" t="s">
        <v>878</v>
      </c>
      <c r="D262" s="95" t="s">
        <v>655</v>
      </c>
      <c r="E262" s="95" t="s">
        <v>558</v>
      </c>
      <c r="F262" s="92">
        <f>'Приложение 4'!G372+40.7</f>
        <v>29295.5</v>
      </c>
    </row>
    <row r="263" spans="1:6" s="136" customFormat="1" ht="36" x14ac:dyDescent="0.2">
      <c r="A263" s="83">
        <f t="shared" si="2"/>
        <v>250</v>
      </c>
      <c r="B263" s="137" t="s">
        <v>0</v>
      </c>
      <c r="C263" s="80" t="s">
        <v>325</v>
      </c>
      <c r="D263" s="95" t="s">
        <v>649</v>
      </c>
      <c r="E263" s="95"/>
      <c r="F263" s="179">
        <f>F264</f>
        <v>238</v>
      </c>
    </row>
    <row r="264" spans="1:6" s="136" customFormat="1" ht="14.25" x14ac:dyDescent="0.2">
      <c r="A264" s="83">
        <f t="shared" si="2"/>
        <v>251</v>
      </c>
      <c r="B264" s="86" t="s">
        <v>296</v>
      </c>
      <c r="C264" s="80" t="s">
        <v>325</v>
      </c>
      <c r="D264" s="95" t="s">
        <v>863</v>
      </c>
      <c r="E264" s="95"/>
      <c r="F264" s="81">
        <f>F265</f>
        <v>238</v>
      </c>
    </row>
    <row r="265" spans="1:6" s="136" customFormat="1" ht="14.25" x14ac:dyDescent="0.2">
      <c r="A265" s="83">
        <f t="shared" si="2"/>
        <v>252</v>
      </c>
      <c r="B265" s="93" t="s">
        <v>864</v>
      </c>
      <c r="C265" s="80" t="s">
        <v>325</v>
      </c>
      <c r="D265" s="95" t="s">
        <v>682</v>
      </c>
      <c r="E265" s="95"/>
      <c r="F265" s="81">
        <f>F266</f>
        <v>238</v>
      </c>
    </row>
    <row r="266" spans="1:6" s="136" customFormat="1" ht="14.25" x14ac:dyDescent="0.2">
      <c r="A266" s="83">
        <f t="shared" ref="A266:A329" si="4">A265+1</f>
        <v>253</v>
      </c>
      <c r="B266" s="138" t="s">
        <v>487</v>
      </c>
      <c r="C266" s="80" t="s">
        <v>325</v>
      </c>
      <c r="D266" s="95" t="s">
        <v>682</v>
      </c>
      <c r="E266" s="95" t="s">
        <v>556</v>
      </c>
      <c r="F266" s="81">
        <f>F267</f>
        <v>238</v>
      </c>
    </row>
    <row r="267" spans="1:6" s="136" customFormat="1" ht="14.25" x14ac:dyDescent="0.2">
      <c r="A267" s="83">
        <f t="shared" si="4"/>
        <v>254</v>
      </c>
      <c r="B267" s="138" t="s">
        <v>557</v>
      </c>
      <c r="C267" s="80" t="s">
        <v>325</v>
      </c>
      <c r="D267" s="95" t="s">
        <v>682</v>
      </c>
      <c r="E267" s="95" t="s">
        <v>558</v>
      </c>
      <c r="F267" s="81">
        <f>'Приложение 4'!G404</f>
        <v>238</v>
      </c>
    </row>
    <row r="268" spans="1:6" s="136" customFormat="1" ht="36" x14ac:dyDescent="0.2">
      <c r="A268" s="83">
        <f t="shared" si="4"/>
        <v>255</v>
      </c>
      <c r="B268" s="137" t="s">
        <v>326</v>
      </c>
      <c r="C268" s="80" t="s">
        <v>322</v>
      </c>
      <c r="D268" s="95" t="s">
        <v>649</v>
      </c>
      <c r="E268" s="95"/>
      <c r="F268" s="179">
        <f>F269</f>
        <v>35</v>
      </c>
    </row>
    <row r="269" spans="1:6" s="136" customFormat="1" ht="14.25" x14ac:dyDescent="0.2">
      <c r="A269" s="83">
        <f t="shared" si="4"/>
        <v>256</v>
      </c>
      <c r="B269" s="86" t="s">
        <v>296</v>
      </c>
      <c r="C269" s="80" t="s">
        <v>322</v>
      </c>
      <c r="D269" s="95" t="s">
        <v>863</v>
      </c>
      <c r="E269" s="95"/>
      <c r="F269" s="81">
        <f>F270</f>
        <v>35</v>
      </c>
    </row>
    <row r="270" spans="1:6" s="136" customFormat="1" ht="14.25" x14ac:dyDescent="0.2">
      <c r="A270" s="83">
        <f t="shared" si="4"/>
        <v>257</v>
      </c>
      <c r="B270" s="93" t="s">
        <v>864</v>
      </c>
      <c r="C270" s="80" t="s">
        <v>322</v>
      </c>
      <c r="D270" s="95" t="s">
        <v>682</v>
      </c>
      <c r="E270" s="95"/>
      <c r="F270" s="81">
        <f>F271</f>
        <v>35</v>
      </c>
    </row>
    <row r="271" spans="1:6" s="136" customFormat="1" ht="14.25" x14ac:dyDescent="0.2">
      <c r="A271" s="83">
        <f t="shared" si="4"/>
        <v>258</v>
      </c>
      <c r="B271" s="138" t="s">
        <v>487</v>
      </c>
      <c r="C271" s="80" t="s">
        <v>322</v>
      </c>
      <c r="D271" s="95" t="s">
        <v>682</v>
      </c>
      <c r="E271" s="95" t="s">
        <v>556</v>
      </c>
      <c r="F271" s="81">
        <f>F272</f>
        <v>35</v>
      </c>
    </row>
    <row r="272" spans="1:6" s="136" customFormat="1" ht="14.25" x14ac:dyDescent="0.2">
      <c r="A272" s="83">
        <f t="shared" si="4"/>
        <v>259</v>
      </c>
      <c r="B272" s="138" t="s">
        <v>557</v>
      </c>
      <c r="C272" s="80" t="s">
        <v>322</v>
      </c>
      <c r="D272" s="95" t="s">
        <v>682</v>
      </c>
      <c r="E272" s="95" t="s">
        <v>558</v>
      </c>
      <c r="F272" s="81">
        <f>'Приложение 4'!G699</f>
        <v>35</v>
      </c>
    </row>
    <row r="273" spans="1:6" s="136" customFormat="1" ht="48" x14ac:dyDescent="0.2">
      <c r="A273" s="83">
        <f t="shared" si="4"/>
        <v>260</v>
      </c>
      <c r="B273" s="137" t="s">
        <v>327</v>
      </c>
      <c r="C273" s="80" t="s">
        <v>323</v>
      </c>
      <c r="D273" s="95" t="s">
        <v>649</v>
      </c>
      <c r="E273" s="95"/>
      <c r="F273" s="179">
        <f>F274</f>
        <v>70</v>
      </c>
    </row>
    <row r="274" spans="1:6" s="136" customFormat="1" ht="14.25" x14ac:dyDescent="0.2">
      <c r="A274" s="83">
        <f t="shared" si="4"/>
        <v>261</v>
      </c>
      <c r="B274" s="86" t="s">
        <v>296</v>
      </c>
      <c r="C274" s="80" t="s">
        <v>323</v>
      </c>
      <c r="D274" s="95" t="s">
        <v>863</v>
      </c>
      <c r="E274" s="95"/>
      <c r="F274" s="81">
        <f>F275</f>
        <v>70</v>
      </c>
    </row>
    <row r="275" spans="1:6" s="136" customFormat="1" ht="14.25" x14ac:dyDescent="0.2">
      <c r="A275" s="83">
        <f t="shared" si="4"/>
        <v>262</v>
      </c>
      <c r="B275" s="93" t="s">
        <v>864</v>
      </c>
      <c r="C275" s="80" t="s">
        <v>323</v>
      </c>
      <c r="D275" s="95" t="s">
        <v>682</v>
      </c>
      <c r="E275" s="95"/>
      <c r="F275" s="81">
        <f>F276</f>
        <v>70</v>
      </c>
    </row>
    <row r="276" spans="1:6" s="136" customFormat="1" ht="14.25" x14ac:dyDescent="0.2">
      <c r="A276" s="83">
        <f t="shared" si="4"/>
        <v>263</v>
      </c>
      <c r="B276" s="138" t="s">
        <v>487</v>
      </c>
      <c r="C276" s="80" t="s">
        <v>323</v>
      </c>
      <c r="D276" s="95" t="s">
        <v>682</v>
      </c>
      <c r="E276" s="95" t="s">
        <v>556</v>
      </c>
      <c r="F276" s="81">
        <f>F277</f>
        <v>70</v>
      </c>
    </row>
    <row r="277" spans="1:6" s="136" customFormat="1" ht="14.25" x14ac:dyDescent="0.2">
      <c r="A277" s="83">
        <f t="shared" si="4"/>
        <v>264</v>
      </c>
      <c r="B277" s="138" t="s">
        <v>557</v>
      </c>
      <c r="C277" s="80" t="s">
        <v>323</v>
      </c>
      <c r="D277" s="95" t="s">
        <v>682</v>
      </c>
      <c r="E277" s="95" t="s">
        <v>558</v>
      </c>
      <c r="F277" s="81">
        <f>'Приложение 4'!G702</f>
        <v>70</v>
      </c>
    </row>
    <row r="278" spans="1:6" s="136" customFormat="1" ht="48" x14ac:dyDescent="0.2">
      <c r="A278" s="83">
        <f t="shared" si="4"/>
        <v>265</v>
      </c>
      <c r="B278" s="140" t="s">
        <v>713</v>
      </c>
      <c r="C278" s="80" t="s">
        <v>712</v>
      </c>
      <c r="D278" s="95" t="s">
        <v>649</v>
      </c>
      <c r="E278" s="95"/>
      <c r="F278" s="179">
        <f>F283+F279</f>
        <v>1862.5</v>
      </c>
    </row>
    <row r="279" spans="1:6" s="136" customFormat="1" ht="14.25" x14ac:dyDescent="0.2">
      <c r="A279" s="83">
        <f t="shared" si="4"/>
        <v>266</v>
      </c>
      <c r="B279" s="86" t="s">
        <v>296</v>
      </c>
      <c r="C279" s="80" t="s">
        <v>712</v>
      </c>
      <c r="D279" s="95" t="s">
        <v>863</v>
      </c>
      <c r="E279" s="95"/>
      <c r="F279" s="81">
        <f>F280</f>
        <v>1145.5</v>
      </c>
    </row>
    <row r="280" spans="1:6" s="136" customFormat="1" ht="14.25" x14ac:dyDescent="0.2">
      <c r="A280" s="83">
        <f t="shared" si="4"/>
        <v>267</v>
      </c>
      <c r="B280" s="93" t="s">
        <v>864</v>
      </c>
      <c r="C280" s="80" t="s">
        <v>712</v>
      </c>
      <c r="D280" s="95" t="s">
        <v>682</v>
      </c>
      <c r="E280" s="95"/>
      <c r="F280" s="81">
        <f>F281</f>
        <v>1145.5</v>
      </c>
    </row>
    <row r="281" spans="1:6" s="136" customFormat="1" ht="14.25" x14ac:dyDescent="0.2">
      <c r="A281" s="83">
        <f t="shared" si="4"/>
        <v>268</v>
      </c>
      <c r="B281" s="138" t="s">
        <v>487</v>
      </c>
      <c r="C281" s="80" t="s">
        <v>712</v>
      </c>
      <c r="D281" s="95" t="s">
        <v>682</v>
      </c>
      <c r="E281" s="95" t="s">
        <v>556</v>
      </c>
      <c r="F281" s="81">
        <f>F282</f>
        <v>1145.5</v>
      </c>
    </row>
    <row r="282" spans="1:6" s="136" customFormat="1" ht="14.25" x14ac:dyDescent="0.2">
      <c r="A282" s="83">
        <f t="shared" si="4"/>
        <v>269</v>
      </c>
      <c r="B282" s="138" t="s">
        <v>557</v>
      </c>
      <c r="C282" s="80" t="s">
        <v>712</v>
      </c>
      <c r="D282" s="95" t="s">
        <v>682</v>
      </c>
      <c r="E282" s="95" t="s">
        <v>558</v>
      </c>
      <c r="F282" s="81">
        <f>'Приложение 4'!G705</f>
        <v>1145.5</v>
      </c>
    </row>
    <row r="283" spans="1:6" s="136" customFormat="1" ht="14.25" x14ac:dyDescent="0.2">
      <c r="A283" s="83">
        <f t="shared" si="4"/>
        <v>270</v>
      </c>
      <c r="B283" s="138" t="s">
        <v>652</v>
      </c>
      <c r="C283" s="80" t="s">
        <v>712</v>
      </c>
      <c r="D283" s="95" t="s">
        <v>653</v>
      </c>
      <c r="E283" s="95"/>
      <c r="F283" s="179">
        <f>F284</f>
        <v>717</v>
      </c>
    </row>
    <row r="284" spans="1:6" s="136" customFormat="1" ht="14.25" x14ac:dyDescent="0.2">
      <c r="A284" s="83">
        <f t="shared" si="4"/>
        <v>271</v>
      </c>
      <c r="B284" s="138" t="s">
        <v>654</v>
      </c>
      <c r="C284" s="80" t="s">
        <v>712</v>
      </c>
      <c r="D284" s="95" t="s">
        <v>655</v>
      </c>
      <c r="E284" s="95"/>
      <c r="F284" s="92">
        <f>F285</f>
        <v>717</v>
      </c>
    </row>
    <row r="285" spans="1:6" s="136" customFormat="1" ht="14.25" x14ac:dyDescent="0.2">
      <c r="A285" s="83">
        <f t="shared" si="4"/>
        <v>272</v>
      </c>
      <c r="B285" s="93" t="s">
        <v>546</v>
      </c>
      <c r="C285" s="80" t="s">
        <v>712</v>
      </c>
      <c r="D285" s="95" t="s">
        <v>655</v>
      </c>
      <c r="E285" s="95" t="s">
        <v>547</v>
      </c>
      <c r="F285" s="92">
        <f>F286</f>
        <v>717</v>
      </c>
    </row>
    <row r="286" spans="1:6" s="136" customFormat="1" ht="14.25" x14ac:dyDescent="0.2">
      <c r="A286" s="83">
        <f t="shared" si="4"/>
        <v>273</v>
      </c>
      <c r="B286" s="93" t="s">
        <v>859</v>
      </c>
      <c r="C286" s="80" t="s">
        <v>712</v>
      </c>
      <c r="D286" s="95" t="s">
        <v>655</v>
      </c>
      <c r="E286" s="95" t="s">
        <v>858</v>
      </c>
      <c r="F286" s="92">
        <f>'Приложение 4'!G375</f>
        <v>717</v>
      </c>
    </row>
    <row r="287" spans="1:6" s="136" customFormat="1" ht="36" x14ac:dyDescent="0.2">
      <c r="A287" s="83">
        <f t="shared" si="4"/>
        <v>274</v>
      </c>
      <c r="B287" s="140" t="s">
        <v>715</v>
      </c>
      <c r="C287" s="80" t="s">
        <v>714</v>
      </c>
      <c r="D287" s="95" t="s">
        <v>649</v>
      </c>
      <c r="E287" s="95"/>
      <c r="F287" s="179">
        <f>F288</f>
        <v>3276.4</v>
      </c>
    </row>
    <row r="288" spans="1:6" s="136" customFormat="1" ht="14.25" x14ac:dyDescent="0.2">
      <c r="A288" s="83">
        <f t="shared" si="4"/>
        <v>275</v>
      </c>
      <c r="B288" s="138" t="s">
        <v>652</v>
      </c>
      <c r="C288" s="80" t="s">
        <v>714</v>
      </c>
      <c r="D288" s="95" t="s">
        <v>653</v>
      </c>
      <c r="E288" s="95"/>
      <c r="F288" s="179">
        <f>F289</f>
        <v>3276.4</v>
      </c>
    </row>
    <row r="289" spans="1:6" s="136" customFormat="1" ht="14.25" x14ac:dyDescent="0.2">
      <c r="A289" s="83">
        <f t="shared" si="4"/>
        <v>276</v>
      </c>
      <c r="B289" s="138" t="s">
        <v>654</v>
      </c>
      <c r="C289" s="80" t="s">
        <v>714</v>
      </c>
      <c r="D289" s="95" t="s">
        <v>655</v>
      </c>
      <c r="E289" s="95"/>
      <c r="F289" s="92">
        <f>F290</f>
        <v>3276.4</v>
      </c>
    </row>
    <row r="290" spans="1:6" s="136" customFormat="1" ht="14.25" x14ac:dyDescent="0.2">
      <c r="A290" s="83">
        <f t="shared" si="4"/>
        <v>277</v>
      </c>
      <c r="B290" s="93" t="s">
        <v>546</v>
      </c>
      <c r="C290" s="80" t="s">
        <v>714</v>
      </c>
      <c r="D290" s="95" t="s">
        <v>655</v>
      </c>
      <c r="E290" s="95" t="s">
        <v>547</v>
      </c>
      <c r="F290" s="92">
        <f>F291</f>
        <v>3276.4</v>
      </c>
    </row>
    <row r="291" spans="1:6" s="136" customFormat="1" ht="14.25" x14ac:dyDescent="0.2">
      <c r="A291" s="83">
        <f t="shared" si="4"/>
        <v>278</v>
      </c>
      <c r="B291" s="93" t="s">
        <v>859</v>
      </c>
      <c r="C291" s="80" t="s">
        <v>714</v>
      </c>
      <c r="D291" s="95" t="s">
        <v>655</v>
      </c>
      <c r="E291" s="95" t="s">
        <v>858</v>
      </c>
      <c r="F291" s="92">
        <f>'Приложение 4'!G378</f>
        <v>3276.4</v>
      </c>
    </row>
    <row r="292" spans="1:6" s="136" customFormat="1" ht="14.25" x14ac:dyDescent="0.2">
      <c r="A292" s="83">
        <f t="shared" si="4"/>
        <v>279</v>
      </c>
      <c r="B292" s="143" t="s">
        <v>704</v>
      </c>
      <c r="C292" s="134" t="s">
        <v>879</v>
      </c>
      <c r="D292" s="95"/>
      <c r="E292" s="95"/>
      <c r="F292" s="180">
        <f>F303+F323+F298+F308+F293+F313+F318</f>
        <v>20322.900000000001</v>
      </c>
    </row>
    <row r="293" spans="1:6" s="136" customFormat="1" ht="60" x14ac:dyDescent="0.2">
      <c r="A293" s="83">
        <f t="shared" si="4"/>
        <v>280</v>
      </c>
      <c r="B293" s="140" t="s">
        <v>719</v>
      </c>
      <c r="C293" s="95" t="s">
        <v>718</v>
      </c>
      <c r="D293" s="95" t="s">
        <v>649</v>
      </c>
      <c r="E293" s="95"/>
      <c r="F293" s="179">
        <f>F294</f>
        <v>1102</v>
      </c>
    </row>
    <row r="294" spans="1:6" s="136" customFormat="1" ht="14.25" x14ac:dyDescent="0.2">
      <c r="A294" s="83">
        <f t="shared" si="4"/>
        <v>281</v>
      </c>
      <c r="B294" s="138" t="s">
        <v>652</v>
      </c>
      <c r="C294" s="95" t="s">
        <v>718</v>
      </c>
      <c r="D294" s="95" t="s">
        <v>653</v>
      </c>
      <c r="E294" s="95"/>
      <c r="F294" s="179">
        <f>F295</f>
        <v>1102</v>
      </c>
    </row>
    <row r="295" spans="1:6" s="136" customFormat="1" ht="14.25" x14ac:dyDescent="0.2">
      <c r="A295" s="83">
        <f t="shared" si="4"/>
        <v>282</v>
      </c>
      <c r="B295" s="138" t="s">
        <v>654</v>
      </c>
      <c r="C295" s="95" t="s">
        <v>718</v>
      </c>
      <c r="D295" s="95" t="s">
        <v>655</v>
      </c>
      <c r="E295" s="95"/>
      <c r="F295" s="92">
        <f>F296</f>
        <v>1102</v>
      </c>
    </row>
    <row r="296" spans="1:6" s="136" customFormat="1" ht="14.25" x14ac:dyDescent="0.2">
      <c r="A296" s="83">
        <f t="shared" si="4"/>
        <v>283</v>
      </c>
      <c r="B296" s="138" t="s">
        <v>487</v>
      </c>
      <c r="C296" s="95" t="s">
        <v>718</v>
      </c>
      <c r="D296" s="95" t="s">
        <v>655</v>
      </c>
      <c r="E296" s="95" t="s">
        <v>556</v>
      </c>
      <c r="F296" s="92">
        <f>F297</f>
        <v>1102</v>
      </c>
    </row>
    <row r="297" spans="1:6" s="136" customFormat="1" ht="14.25" x14ac:dyDescent="0.2">
      <c r="A297" s="83">
        <f t="shared" si="4"/>
        <v>284</v>
      </c>
      <c r="B297" s="138" t="s">
        <v>557</v>
      </c>
      <c r="C297" s="95" t="s">
        <v>718</v>
      </c>
      <c r="D297" s="95" t="s">
        <v>655</v>
      </c>
      <c r="E297" s="95" t="s">
        <v>558</v>
      </c>
      <c r="F297" s="92">
        <f>'Приложение 4'!G382</f>
        <v>1102</v>
      </c>
    </row>
    <row r="298" spans="1:6" s="136" customFormat="1" ht="36" x14ac:dyDescent="0.2">
      <c r="A298" s="83">
        <f t="shared" si="4"/>
        <v>285</v>
      </c>
      <c r="B298" s="70" t="s">
        <v>485</v>
      </c>
      <c r="C298" s="71" t="s">
        <v>187</v>
      </c>
      <c r="D298" s="95"/>
      <c r="E298" s="95"/>
      <c r="F298" s="182">
        <f>F299</f>
        <v>351.40000000000003</v>
      </c>
    </row>
    <row r="299" spans="1:6" s="136" customFormat="1" ht="14.25" x14ac:dyDescent="0.2">
      <c r="A299" s="83">
        <f t="shared" si="4"/>
        <v>286</v>
      </c>
      <c r="B299" s="138" t="s">
        <v>652</v>
      </c>
      <c r="C299" s="71" t="s">
        <v>187</v>
      </c>
      <c r="D299" s="95" t="s">
        <v>653</v>
      </c>
      <c r="E299" s="95"/>
      <c r="F299" s="179">
        <f>F300</f>
        <v>351.40000000000003</v>
      </c>
    </row>
    <row r="300" spans="1:6" s="136" customFormat="1" ht="14.25" x14ac:dyDescent="0.2">
      <c r="A300" s="83">
        <f t="shared" si="4"/>
        <v>287</v>
      </c>
      <c r="B300" s="138" t="s">
        <v>654</v>
      </c>
      <c r="C300" s="71" t="s">
        <v>187</v>
      </c>
      <c r="D300" s="95" t="s">
        <v>655</v>
      </c>
      <c r="E300" s="95"/>
      <c r="F300" s="92">
        <f>F301</f>
        <v>351.40000000000003</v>
      </c>
    </row>
    <row r="301" spans="1:6" s="136" customFormat="1" ht="14.25" x14ac:dyDescent="0.2">
      <c r="A301" s="83">
        <f t="shared" si="4"/>
        <v>288</v>
      </c>
      <c r="B301" s="138" t="s">
        <v>487</v>
      </c>
      <c r="C301" s="71" t="s">
        <v>187</v>
      </c>
      <c r="D301" s="95" t="s">
        <v>655</v>
      </c>
      <c r="E301" s="95" t="s">
        <v>556</v>
      </c>
      <c r="F301" s="92">
        <f>F302</f>
        <v>351.40000000000003</v>
      </c>
    </row>
    <row r="302" spans="1:6" s="136" customFormat="1" ht="14.25" x14ac:dyDescent="0.2">
      <c r="A302" s="83">
        <f t="shared" si="4"/>
        <v>289</v>
      </c>
      <c r="B302" s="138" t="s">
        <v>557</v>
      </c>
      <c r="C302" s="71" t="s">
        <v>187</v>
      </c>
      <c r="D302" s="95" t="s">
        <v>655</v>
      </c>
      <c r="E302" s="95" t="s">
        <v>558</v>
      </c>
      <c r="F302" s="92">
        <f>'Приложение 4'!G385</f>
        <v>351.40000000000003</v>
      </c>
    </row>
    <row r="303" spans="1:6" s="136" customFormat="1" ht="36" x14ac:dyDescent="0.2">
      <c r="A303" s="83">
        <f t="shared" si="4"/>
        <v>290</v>
      </c>
      <c r="B303" s="138" t="s">
        <v>705</v>
      </c>
      <c r="C303" s="95" t="s">
        <v>880</v>
      </c>
      <c r="D303" s="95"/>
      <c r="E303" s="95"/>
      <c r="F303" s="182">
        <f>F304</f>
        <v>18329.599999999999</v>
      </c>
    </row>
    <row r="304" spans="1:6" s="136" customFormat="1" ht="14.25" x14ac:dyDescent="0.2">
      <c r="A304" s="83">
        <f t="shared" si="4"/>
        <v>291</v>
      </c>
      <c r="B304" s="138" t="s">
        <v>652</v>
      </c>
      <c r="C304" s="95" t="s">
        <v>880</v>
      </c>
      <c r="D304" s="95" t="s">
        <v>653</v>
      </c>
      <c r="E304" s="95"/>
      <c r="F304" s="179">
        <f>F305</f>
        <v>18329.599999999999</v>
      </c>
    </row>
    <row r="305" spans="1:6" s="136" customFormat="1" ht="14.25" x14ac:dyDescent="0.2">
      <c r="A305" s="83">
        <f t="shared" si="4"/>
        <v>292</v>
      </c>
      <c r="B305" s="138" t="s">
        <v>654</v>
      </c>
      <c r="C305" s="95" t="s">
        <v>880</v>
      </c>
      <c r="D305" s="95" t="s">
        <v>655</v>
      </c>
      <c r="E305" s="95"/>
      <c r="F305" s="92">
        <f>F306</f>
        <v>18329.599999999999</v>
      </c>
    </row>
    <row r="306" spans="1:6" s="136" customFormat="1" ht="14.25" x14ac:dyDescent="0.2">
      <c r="A306" s="83">
        <f t="shared" si="4"/>
        <v>293</v>
      </c>
      <c r="B306" s="138" t="s">
        <v>487</v>
      </c>
      <c r="C306" s="95" t="s">
        <v>880</v>
      </c>
      <c r="D306" s="95" t="s">
        <v>655</v>
      </c>
      <c r="E306" s="95" t="s">
        <v>556</v>
      </c>
      <c r="F306" s="92">
        <f>F307</f>
        <v>18329.599999999999</v>
      </c>
    </row>
    <row r="307" spans="1:6" s="136" customFormat="1" ht="14.25" x14ac:dyDescent="0.2">
      <c r="A307" s="83">
        <f t="shared" si="4"/>
        <v>294</v>
      </c>
      <c r="B307" s="138" t="s">
        <v>557</v>
      </c>
      <c r="C307" s="95" t="s">
        <v>880</v>
      </c>
      <c r="D307" s="95" t="s">
        <v>655</v>
      </c>
      <c r="E307" s="95" t="s">
        <v>558</v>
      </c>
      <c r="F307" s="92">
        <f>'Приложение 4'!G388</f>
        <v>18329.599999999999</v>
      </c>
    </row>
    <row r="308" spans="1:6" s="136" customFormat="1" ht="24" x14ac:dyDescent="0.2">
      <c r="A308" s="83">
        <f t="shared" si="4"/>
        <v>295</v>
      </c>
      <c r="B308" s="70" t="s">
        <v>706</v>
      </c>
      <c r="C308" s="80" t="s">
        <v>720</v>
      </c>
      <c r="D308" s="95"/>
      <c r="E308" s="95"/>
      <c r="F308" s="182">
        <f>F309</f>
        <v>287.89999999999998</v>
      </c>
    </row>
    <row r="309" spans="1:6" s="136" customFormat="1" ht="14.25" x14ac:dyDescent="0.2">
      <c r="A309" s="83">
        <f t="shared" si="4"/>
        <v>296</v>
      </c>
      <c r="B309" s="138" t="s">
        <v>652</v>
      </c>
      <c r="C309" s="80" t="s">
        <v>720</v>
      </c>
      <c r="D309" s="95" t="s">
        <v>653</v>
      </c>
      <c r="E309" s="95"/>
      <c r="F309" s="179">
        <f>F310</f>
        <v>287.89999999999998</v>
      </c>
    </row>
    <row r="310" spans="1:6" s="136" customFormat="1" ht="14.25" x14ac:dyDescent="0.2">
      <c r="A310" s="83">
        <f t="shared" si="4"/>
        <v>297</v>
      </c>
      <c r="B310" s="138" t="s">
        <v>654</v>
      </c>
      <c r="C310" s="80" t="s">
        <v>720</v>
      </c>
      <c r="D310" s="95" t="s">
        <v>655</v>
      </c>
      <c r="E310" s="95"/>
      <c r="F310" s="92">
        <f>F311</f>
        <v>287.89999999999998</v>
      </c>
    </row>
    <row r="311" spans="1:6" s="136" customFormat="1" ht="14.25" x14ac:dyDescent="0.2">
      <c r="A311" s="83">
        <f t="shared" si="4"/>
        <v>298</v>
      </c>
      <c r="B311" s="138" t="s">
        <v>487</v>
      </c>
      <c r="C311" s="80" t="s">
        <v>720</v>
      </c>
      <c r="D311" s="95" t="s">
        <v>655</v>
      </c>
      <c r="E311" s="95" t="s">
        <v>556</v>
      </c>
      <c r="F311" s="92">
        <f>F312</f>
        <v>287.89999999999998</v>
      </c>
    </row>
    <row r="312" spans="1:6" s="136" customFormat="1" ht="14.25" x14ac:dyDescent="0.2">
      <c r="A312" s="83">
        <f t="shared" si="4"/>
        <v>299</v>
      </c>
      <c r="B312" s="138" t="s">
        <v>557</v>
      </c>
      <c r="C312" s="80" t="s">
        <v>720</v>
      </c>
      <c r="D312" s="95" t="s">
        <v>655</v>
      </c>
      <c r="E312" s="95" t="s">
        <v>558</v>
      </c>
      <c r="F312" s="92">
        <f>'Приложение 4'!G391</f>
        <v>287.89999999999998</v>
      </c>
    </row>
    <row r="313" spans="1:6" s="136" customFormat="1" ht="24" x14ac:dyDescent="0.2">
      <c r="A313" s="83">
        <f t="shared" si="4"/>
        <v>300</v>
      </c>
      <c r="B313" s="70" t="s">
        <v>706</v>
      </c>
      <c r="C313" s="80" t="s">
        <v>721</v>
      </c>
      <c r="D313" s="95"/>
      <c r="E313" s="95"/>
      <c r="F313" s="182">
        <f>F314</f>
        <v>100</v>
      </c>
    </row>
    <row r="314" spans="1:6" s="136" customFormat="1" ht="14.25" x14ac:dyDescent="0.2">
      <c r="A314" s="83">
        <f t="shared" si="4"/>
        <v>301</v>
      </c>
      <c r="B314" s="138" t="s">
        <v>652</v>
      </c>
      <c r="C314" s="80" t="s">
        <v>721</v>
      </c>
      <c r="D314" s="95" t="s">
        <v>653</v>
      </c>
      <c r="E314" s="95"/>
      <c r="F314" s="179">
        <f>F315</f>
        <v>100</v>
      </c>
    </row>
    <row r="315" spans="1:6" s="136" customFormat="1" ht="14.25" x14ac:dyDescent="0.2">
      <c r="A315" s="83">
        <f t="shared" si="4"/>
        <v>302</v>
      </c>
      <c r="B315" s="138" t="s">
        <v>654</v>
      </c>
      <c r="C315" s="80" t="s">
        <v>721</v>
      </c>
      <c r="D315" s="95" t="s">
        <v>655</v>
      </c>
      <c r="E315" s="95"/>
      <c r="F315" s="92">
        <f>F316</f>
        <v>100</v>
      </c>
    </row>
    <row r="316" spans="1:6" s="136" customFormat="1" ht="14.25" x14ac:dyDescent="0.2">
      <c r="A316" s="83">
        <f t="shared" si="4"/>
        <v>303</v>
      </c>
      <c r="B316" s="138" t="s">
        <v>487</v>
      </c>
      <c r="C316" s="80" t="s">
        <v>721</v>
      </c>
      <c r="D316" s="95" t="s">
        <v>655</v>
      </c>
      <c r="E316" s="95" t="s">
        <v>556</v>
      </c>
      <c r="F316" s="92">
        <f>F317</f>
        <v>100</v>
      </c>
    </row>
    <row r="317" spans="1:6" s="136" customFormat="1" ht="14.25" x14ac:dyDescent="0.2">
      <c r="A317" s="83">
        <f t="shared" si="4"/>
        <v>304</v>
      </c>
      <c r="B317" s="138" t="s">
        <v>557</v>
      </c>
      <c r="C317" s="80" t="s">
        <v>721</v>
      </c>
      <c r="D317" s="95" t="s">
        <v>655</v>
      </c>
      <c r="E317" s="95" t="s">
        <v>558</v>
      </c>
      <c r="F317" s="92">
        <f>'Приложение 4'!G394</f>
        <v>100</v>
      </c>
    </row>
    <row r="318" spans="1:6" s="136" customFormat="1" ht="24" x14ac:dyDescent="0.2">
      <c r="A318" s="83">
        <f t="shared" si="4"/>
        <v>305</v>
      </c>
      <c r="B318" s="70" t="s">
        <v>706</v>
      </c>
      <c r="C318" s="80" t="s">
        <v>722</v>
      </c>
      <c r="D318" s="95"/>
      <c r="E318" s="95"/>
      <c r="F318" s="182">
        <f>F319</f>
        <v>50</v>
      </c>
    </row>
    <row r="319" spans="1:6" s="136" customFormat="1" ht="14.25" x14ac:dyDescent="0.2">
      <c r="A319" s="83">
        <f t="shared" si="4"/>
        <v>306</v>
      </c>
      <c r="B319" s="138" t="s">
        <v>652</v>
      </c>
      <c r="C319" s="80" t="s">
        <v>722</v>
      </c>
      <c r="D319" s="95" t="s">
        <v>653</v>
      </c>
      <c r="E319" s="95"/>
      <c r="F319" s="179">
        <f>F320</f>
        <v>50</v>
      </c>
    </row>
    <row r="320" spans="1:6" s="136" customFormat="1" ht="14.25" x14ac:dyDescent="0.2">
      <c r="A320" s="83">
        <f t="shared" si="4"/>
        <v>307</v>
      </c>
      <c r="B320" s="138" t="s">
        <v>654</v>
      </c>
      <c r="C320" s="80" t="s">
        <v>722</v>
      </c>
      <c r="D320" s="95" t="s">
        <v>655</v>
      </c>
      <c r="E320" s="95"/>
      <c r="F320" s="92">
        <f>F321</f>
        <v>50</v>
      </c>
    </row>
    <row r="321" spans="1:6" s="136" customFormat="1" ht="14.25" x14ac:dyDescent="0.2">
      <c r="A321" s="83">
        <f t="shared" si="4"/>
        <v>308</v>
      </c>
      <c r="B321" s="138" t="s">
        <v>487</v>
      </c>
      <c r="C321" s="80" t="s">
        <v>722</v>
      </c>
      <c r="D321" s="95" t="s">
        <v>655</v>
      </c>
      <c r="E321" s="95" t="s">
        <v>556</v>
      </c>
      <c r="F321" s="92">
        <f>F322</f>
        <v>50</v>
      </c>
    </row>
    <row r="322" spans="1:6" s="136" customFormat="1" ht="14.25" x14ac:dyDescent="0.2">
      <c r="A322" s="83">
        <f t="shared" si="4"/>
        <v>309</v>
      </c>
      <c r="B322" s="138" t="s">
        <v>557</v>
      </c>
      <c r="C322" s="80" t="s">
        <v>722</v>
      </c>
      <c r="D322" s="95" t="s">
        <v>655</v>
      </c>
      <c r="E322" s="95" t="s">
        <v>558</v>
      </c>
      <c r="F322" s="92">
        <f>'Приложение 4'!G397</f>
        <v>50</v>
      </c>
    </row>
    <row r="323" spans="1:6" s="136" customFormat="1" ht="36" x14ac:dyDescent="0.2">
      <c r="A323" s="83">
        <f t="shared" si="4"/>
        <v>310</v>
      </c>
      <c r="B323" s="140" t="s">
        <v>486</v>
      </c>
      <c r="C323" s="80" t="s">
        <v>586</v>
      </c>
      <c r="D323" s="95"/>
      <c r="E323" s="95"/>
      <c r="F323" s="182">
        <f>F324</f>
        <v>102</v>
      </c>
    </row>
    <row r="324" spans="1:6" s="136" customFormat="1" ht="14.25" x14ac:dyDescent="0.2">
      <c r="A324" s="83">
        <f t="shared" si="4"/>
        <v>311</v>
      </c>
      <c r="B324" s="138" t="s">
        <v>652</v>
      </c>
      <c r="C324" s="80" t="s">
        <v>586</v>
      </c>
      <c r="D324" s="95" t="s">
        <v>653</v>
      </c>
      <c r="E324" s="95"/>
      <c r="F324" s="179">
        <f>F325</f>
        <v>102</v>
      </c>
    </row>
    <row r="325" spans="1:6" s="136" customFormat="1" ht="14.25" x14ac:dyDescent="0.2">
      <c r="A325" s="83">
        <f t="shared" si="4"/>
        <v>312</v>
      </c>
      <c r="B325" s="138" t="s">
        <v>654</v>
      </c>
      <c r="C325" s="80" t="s">
        <v>586</v>
      </c>
      <c r="D325" s="95" t="s">
        <v>655</v>
      </c>
      <c r="E325" s="95"/>
      <c r="F325" s="92">
        <f>F326</f>
        <v>102</v>
      </c>
    </row>
    <row r="326" spans="1:6" s="136" customFormat="1" ht="14.25" x14ac:dyDescent="0.2">
      <c r="A326" s="83">
        <f t="shared" si="4"/>
        <v>313</v>
      </c>
      <c r="B326" s="138" t="s">
        <v>487</v>
      </c>
      <c r="C326" s="80" t="s">
        <v>586</v>
      </c>
      <c r="D326" s="95" t="s">
        <v>655</v>
      </c>
      <c r="E326" s="95" t="s">
        <v>556</v>
      </c>
      <c r="F326" s="92">
        <f>F327</f>
        <v>102</v>
      </c>
    </row>
    <row r="327" spans="1:6" s="136" customFormat="1" ht="14.25" x14ac:dyDescent="0.2">
      <c r="A327" s="83">
        <f t="shared" si="4"/>
        <v>314</v>
      </c>
      <c r="B327" s="138" t="s">
        <v>557</v>
      </c>
      <c r="C327" s="80" t="s">
        <v>586</v>
      </c>
      <c r="D327" s="95" t="s">
        <v>655</v>
      </c>
      <c r="E327" s="95" t="s">
        <v>558</v>
      </c>
      <c r="F327" s="92">
        <f>'Приложение 4'!G400</f>
        <v>102</v>
      </c>
    </row>
    <row r="328" spans="1:6" s="136" customFormat="1" ht="14.25" x14ac:dyDescent="0.2">
      <c r="A328" s="83">
        <f t="shared" si="4"/>
        <v>315</v>
      </c>
      <c r="B328" s="143" t="s">
        <v>160</v>
      </c>
      <c r="C328" s="134" t="s">
        <v>881</v>
      </c>
      <c r="D328" s="95"/>
      <c r="E328" s="95"/>
      <c r="F328" s="180">
        <f>F339+F344+F353+F366+F334+F329</f>
        <v>24139.5</v>
      </c>
    </row>
    <row r="329" spans="1:6" s="136" customFormat="1" ht="36" x14ac:dyDescent="0.2">
      <c r="A329" s="83">
        <f t="shared" si="4"/>
        <v>316</v>
      </c>
      <c r="B329" s="140" t="s">
        <v>724</v>
      </c>
      <c r="C329" s="95" t="s">
        <v>723</v>
      </c>
      <c r="D329" s="95"/>
      <c r="E329" s="95"/>
      <c r="F329" s="179">
        <f>F330</f>
        <v>219.3</v>
      </c>
    </row>
    <row r="330" spans="1:6" s="136" customFormat="1" ht="14.25" x14ac:dyDescent="0.2">
      <c r="A330" s="83">
        <f t="shared" ref="A330:A393" si="5">A329+1</f>
        <v>317</v>
      </c>
      <c r="B330" s="138" t="s">
        <v>652</v>
      </c>
      <c r="C330" s="95" t="s">
        <v>723</v>
      </c>
      <c r="D330" s="95" t="s">
        <v>653</v>
      </c>
      <c r="E330" s="95"/>
      <c r="F330" s="179">
        <f>F331</f>
        <v>219.3</v>
      </c>
    </row>
    <row r="331" spans="1:6" s="136" customFormat="1" ht="14.25" x14ac:dyDescent="0.2">
      <c r="A331" s="83">
        <f t="shared" si="5"/>
        <v>318</v>
      </c>
      <c r="B331" s="138" t="s">
        <v>654</v>
      </c>
      <c r="C331" s="95" t="s">
        <v>723</v>
      </c>
      <c r="D331" s="95" t="s">
        <v>655</v>
      </c>
      <c r="E331" s="95"/>
      <c r="F331" s="179">
        <f>F332</f>
        <v>219.3</v>
      </c>
    </row>
    <row r="332" spans="1:6" s="136" customFormat="1" ht="14.25" x14ac:dyDescent="0.2">
      <c r="A332" s="83">
        <f t="shared" si="5"/>
        <v>319</v>
      </c>
      <c r="B332" s="138" t="s">
        <v>487</v>
      </c>
      <c r="C332" s="95" t="s">
        <v>723</v>
      </c>
      <c r="D332" s="95" t="s">
        <v>655</v>
      </c>
      <c r="E332" s="95" t="s">
        <v>556</v>
      </c>
      <c r="F332" s="179">
        <f>F333</f>
        <v>219.3</v>
      </c>
    </row>
    <row r="333" spans="1:6" s="136" customFormat="1" ht="14.25" x14ac:dyDescent="0.2">
      <c r="A333" s="83">
        <f t="shared" si="5"/>
        <v>320</v>
      </c>
      <c r="B333" s="138" t="s">
        <v>557</v>
      </c>
      <c r="C333" s="95" t="s">
        <v>723</v>
      </c>
      <c r="D333" s="95" t="s">
        <v>655</v>
      </c>
      <c r="E333" s="95" t="s">
        <v>558</v>
      </c>
      <c r="F333" s="179">
        <f>'Приложение 4'!G419</f>
        <v>219.3</v>
      </c>
    </row>
    <row r="334" spans="1:6" s="136" customFormat="1" ht="36" x14ac:dyDescent="0.2">
      <c r="A334" s="83">
        <f t="shared" si="5"/>
        <v>321</v>
      </c>
      <c r="B334" s="70" t="s">
        <v>608</v>
      </c>
      <c r="C334" s="95" t="s">
        <v>635</v>
      </c>
      <c r="D334" s="95"/>
      <c r="E334" s="95"/>
      <c r="F334" s="179">
        <f>F335</f>
        <v>919</v>
      </c>
    </row>
    <row r="335" spans="1:6" s="136" customFormat="1" ht="14.25" x14ac:dyDescent="0.2">
      <c r="A335" s="83">
        <f t="shared" si="5"/>
        <v>322</v>
      </c>
      <c r="B335" s="138" t="s">
        <v>652</v>
      </c>
      <c r="C335" s="95" t="s">
        <v>635</v>
      </c>
      <c r="D335" s="95" t="s">
        <v>653</v>
      </c>
      <c r="E335" s="95"/>
      <c r="F335" s="179">
        <f>F336</f>
        <v>919</v>
      </c>
    </row>
    <row r="336" spans="1:6" s="136" customFormat="1" ht="14.25" x14ac:dyDescent="0.2">
      <c r="A336" s="83">
        <f t="shared" si="5"/>
        <v>323</v>
      </c>
      <c r="B336" s="138" t="s">
        <v>654</v>
      </c>
      <c r="C336" s="95" t="s">
        <v>635</v>
      </c>
      <c r="D336" s="95" t="s">
        <v>655</v>
      </c>
      <c r="E336" s="95"/>
      <c r="F336" s="179">
        <f>F337</f>
        <v>919</v>
      </c>
    </row>
    <row r="337" spans="1:6" s="136" customFormat="1" ht="14.25" x14ac:dyDescent="0.2">
      <c r="A337" s="83">
        <f t="shared" si="5"/>
        <v>324</v>
      </c>
      <c r="B337" s="138" t="s">
        <v>487</v>
      </c>
      <c r="C337" s="95" t="s">
        <v>635</v>
      </c>
      <c r="D337" s="95" t="s">
        <v>655</v>
      </c>
      <c r="E337" s="95" t="s">
        <v>556</v>
      </c>
      <c r="F337" s="179">
        <f>F338</f>
        <v>919</v>
      </c>
    </row>
    <row r="338" spans="1:6" s="136" customFormat="1" ht="14.25" x14ac:dyDescent="0.2">
      <c r="A338" s="83">
        <f t="shared" si="5"/>
        <v>325</v>
      </c>
      <c r="B338" s="138" t="s">
        <v>557</v>
      </c>
      <c r="C338" s="95" t="s">
        <v>635</v>
      </c>
      <c r="D338" s="95" t="s">
        <v>655</v>
      </c>
      <c r="E338" s="95" t="s">
        <v>558</v>
      </c>
      <c r="F338" s="179">
        <f>'Приложение 4'!G422</f>
        <v>919</v>
      </c>
    </row>
    <row r="339" spans="1:6" s="136" customFormat="1" ht="36" x14ac:dyDescent="0.2">
      <c r="A339" s="83">
        <f t="shared" si="5"/>
        <v>326</v>
      </c>
      <c r="B339" s="138" t="s">
        <v>844</v>
      </c>
      <c r="C339" s="95" t="s">
        <v>882</v>
      </c>
      <c r="D339" s="95"/>
      <c r="E339" s="95"/>
      <c r="F339" s="179">
        <f>F340</f>
        <v>238</v>
      </c>
    </row>
    <row r="340" spans="1:6" s="136" customFormat="1" ht="14.25" x14ac:dyDescent="0.2">
      <c r="A340" s="83">
        <f t="shared" si="5"/>
        <v>327</v>
      </c>
      <c r="B340" s="138" t="s">
        <v>652</v>
      </c>
      <c r="C340" s="95" t="s">
        <v>882</v>
      </c>
      <c r="D340" s="95" t="s">
        <v>653</v>
      </c>
      <c r="E340" s="95"/>
      <c r="F340" s="179">
        <f>F341</f>
        <v>238</v>
      </c>
    </row>
    <row r="341" spans="1:6" s="136" customFormat="1" ht="14.25" x14ac:dyDescent="0.2">
      <c r="A341" s="83">
        <f t="shared" si="5"/>
        <v>328</v>
      </c>
      <c r="B341" s="138" t="s">
        <v>654</v>
      </c>
      <c r="C341" s="95" t="s">
        <v>882</v>
      </c>
      <c r="D341" s="95" t="s">
        <v>655</v>
      </c>
      <c r="E341" s="95"/>
      <c r="F341" s="179">
        <f>F342</f>
        <v>238</v>
      </c>
    </row>
    <row r="342" spans="1:6" s="136" customFormat="1" ht="14.25" x14ac:dyDescent="0.2">
      <c r="A342" s="83">
        <f t="shared" si="5"/>
        <v>329</v>
      </c>
      <c r="B342" s="138" t="s">
        <v>487</v>
      </c>
      <c r="C342" s="95" t="s">
        <v>882</v>
      </c>
      <c r="D342" s="95" t="s">
        <v>655</v>
      </c>
      <c r="E342" s="95" t="s">
        <v>556</v>
      </c>
      <c r="F342" s="179">
        <f>F343</f>
        <v>238</v>
      </c>
    </row>
    <row r="343" spans="1:6" s="136" customFormat="1" ht="14.25" x14ac:dyDescent="0.2">
      <c r="A343" s="83">
        <f t="shared" si="5"/>
        <v>330</v>
      </c>
      <c r="B343" s="138" t="s">
        <v>557</v>
      </c>
      <c r="C343" s="95" t="s">
        <v>882</v>
      </c>
      <c r="D343" s="95" t="s">
        <v>655</v>
      </c>
      <c r="E343" s="95" t="s">
        <v>558</v>
      </c>
      <c r="F343" s="179">
        <f>'Приложение 4'!G404</f>
        <v>238</v>
      </c>
    </row>
    <row r="344" spans="1:6" s="136" customFormat="1" ht="36" x14ac:dyDescent="0.2">
      <c r="A344" s="83">
        <f t="shared" si="5"/>
        <v>331</v>
      </c>
      <c r="B344" s="138" t="s">
        <v>488</v>
      </c>
      <c r="C344" s="95" t="s">
        <v>884</v>
      </c>
      <c r="D344" s="95"/>
      <c r="E344" s="95"/>
      <c r="F344" s="179">
        <f>F345+F349</f>
        <v>2272.6999999999998</v>
      </c>
    </row>
    <row r="345" spans="1:6" s="136" customFormat="1" ht="24" x14ac:dyDescent="0.2">
      <c r="A345" s="83">
        <f t="shared" si="5"/>
        <v>332</v>
      </c>
      <c r="B345" s="138" t="s">
        <v>651</v>
      </c>
      <c r="C345" s="95" t="s">
        <v>884</v>
      </c>
      <c r="D345" s="95" t="s">
        <v>681</v>
      </c>
      <c r="E345" s="95"/>
      <c r="F345" s="179">
        <f>F346</f>
        <v>2094.6999999999998</v>
      </c>
    </row>
    <row r="346" spans="1:6" s="136" customFormat="1" ht="14.25" x14ac:dyDescent="0.2">
      <c r="A346" s="83">
        <f t="shared" si="5"/>
        <v>333</v>
      </c>
      <c r="B346" s="138" t="s">
        <v>673</v>
      </c>
      <c r="C346" s="95" t="s">
        <v>884</v>
      </c>
      <c r="D346" s="95" t="s">
        <v>303</v>
      </c>
      <c r="E346" s="95"/>
      <c r="F346" s="81">
        <f>F347</f>
        <v>2094.6999999999998</v>
      </c>
    </row>
    <row r="347" spans="1:6" s="136" customFormat="1" ht="14.25" x14ac:dyDescent="0.2">
      <c r="A347" s="83">
        <f t="shared" si="5"/>
        <v>334</v>
      </c>
      <c r="B347" s="138" t="s">
        <v>487</v>
      </c>
      <c r="C347" s="95" t="s">
        <v>884</v>
      </c>
      <c r="D347" s="95" t="s">
        <v>303</v>
      </c>
      <c r="E347" s="95" t="s">
        <v>556</v>
      </c>
      <c r="F347" s="81">
        <f>F348</f>
        <v>2094.6999999999998</v>
      </c>
    </row>
    <row r="348" spans="1:6" s="136" customFormat="1" ht="14.25" x14ac:dyDescent="0.2">
      <c r="A348" s="83">
        <f t="shared" si="5"/>
        <v>335</v>
      </c>
      <c r="B348" s="138" t="s">
        <v>21</v>
      </c>
      <c r="C348" s="95" t="s">
        <v>884</v>
      </c>
      <c r="D348" s="95" t="s">
        <v>303</v>
      </c>
      <c r="E348" s="95" t="s">
        <v>560</v>
      </c>
      <c r="F348" s="81">
        <f>'Приложение 4'!G425</f>
        <v>2094.6999999999998</v>
      </c>
    </row>
    <row r="349" spans="1:6" s="136" customFormat="1" ht="14.25" x14ac:dyDescent="0.2">
      <c r="A349" s="83">
        <f t="shared" si="5"/>
        <v>336</v>
      </c>
      <c r="B349" s="86" t="s">
        <v>296</v>
      </c>
      <c r="C349" s="95" t="s">
        <v>884</v>
      </c>
      <c r="D349" s="95" t="s">
        <v>863</v>
      </c>
      <c r="E349" s="95"/>
      <c r="F349" s="81">
        <f>F350</f>
        <v>178</v>
      </c>
    </row>
    <row r="350" spans="1:6" s="136" customFormat="1" ht="14.25" x14ac:dyDescent="0.2">
      <c r="A350" s="83">
        <f t="shared" si="5"/>
        <v>337</v>
      </c>
      <c r="B350" s="93" t="s">
        <v>864</v>
      </c>
      <c r="C350" s="95" t="s">
        <v>884</v>
      </c>
      <c r="D350" s="95" t="s">
        <v>682</v>
      </c>
      <c r="E350" s="95"/>
      <c r="F350" s="81">
        <f>F351</f>
        <v>178</v>
      </c>
    </row>
    <row r="351" spans="1:6" s="136" customFormat="1" ht="14.25" x14ac:dyDescent="0.2">
      <c r="A351" s="83">
        <f t="shared" si="5"/>
        <v>338</v>
      </c>
      <c r="B351" s="138" t="s">
        <v>487</v>
      </c>
      <c r="C351" s="95" t="s">
        <v>884</v>
      </c>
      <c r="D351" s="95" t="s">
        <v>682</v>
      </c>
      <c r="E351" s="95" t="s">
        <v>556</v>
      </c>
      <c r="F351" s="81">
        <f>F352</f>
        <v>178</v>
      </c>
    </row>
    <row r="352" spans="1:6" s="136" customFormat="1" ht="14.25" x14ac:dyDescent="0.2">
      <c r="A352" s="83">
        <f t="shared" si="5"/>
        <v>339</v>
      </c>
      <c r="B352" s="138" t="s">
        <v>21</v>
      </c>
      <c r="C352" s="95" t="s">
        <v>884</v>
      </c>
      <c r="D352" s="95" t="s">
        <v>682</v>
      </c>
      <c r="E352" s="95" t="s">
        <v>560</v>
      </c>
      <c r="F352" s="81">
        <f>'Приложение 4'!G427</f>
        <v>178</v>
      </c>
    </row>
    <row r="353" spans="1:6" s="136" customFormat="1" ht="36" x14ac:dyDescent="0.2">
      <c r="A353" s="83">
        <f t="shared" si="5"/>
        <v>340</v>
      </c>
      <c r="B353" s="93" t="s">
        <v>489</v>
      </c>
      <c r="C353" s="95" t="s">
        <v>885</v>
      </c>
      <c r="D353" s="95"/>
      <c r="E353" s="95"/>
      <c r="F353" s="179">
        <f>F354+F358+F365</f>
        <v>20455.5</v>
      </c>
    </row>
    <row r="354" spans="1:6" s="136" customFormat="1" ht="24" x14ac:dyDescent="0.2">
      <c r="A354" s="83">
        <f t="shared" si="5"/>
        <v>341</v>
      </c>
      <c r="B354" s="93" t="s">
        <v>651</v>
      </c>
      <c r="C354" s="95" t="s">
        <v>885</v>
      </c>
      <c r="D354" s="95" t="s">
        <v>681</v>
      </c>
      <c r="E354" s="95"/>
      <c r="F354" s="179">
        <f>F355</f>
        <v>19560.7</v>
      </c>
    </row>
    <row r="355" spans="1:6" s="136" customFormat="1" ht="14.25" x14ac:dyDescent="0.2">
      <c r="A355" s="83">
        <f t="shared" si="5"/>
        <v>342</v>
      </c>
      <c r="B355" s="93" t="s">
        <v>674</v>
      </c>
      <c r="C355" s="95" t="s">
        <v>885</v>
      </c>
      <c r="D355" s="95" t="s">
        <v>860</v>
      </c>
      <c r="E355" s="95"/>
      <c r="F355" s="81">
        <f>F356</f>
        <v>19560.7</v>
      </c>
    </row>
    <row r="356" spans="1:6" s="136" customFormat="1" ht="14.25" x14ac:dyDescent="0.2">
      <c r="A356" s="83">
        <f t="shared" si="5"/>
        <v>343</v>
      </c>
      <c r="B356" s="138" t="s">
        <v>487</v>
      </c>
      <c r="C356" s="95" t="s">
        <v>885</v>
      </c>
      <c r="D356" s="95" t="s">
        <v>860</v>
      </c>
      <c r="E356" s="95" t="s">
        <v>556</v>
      </c>
      <c r="F356" s="81">
        <f>F357</f>
        <v>19560.7</v>
      </c>
    </row>
    <row r="357" spans="1:6" s="136" customFormat="1" ht="14.25" x14ac:dyDescent="0.2">
      <c r="A357" s="83">
        <f t="shared" si="5"/>
        <v>344</v>
      </c>
      <c r="B357" s="138" t="s">
        <v>21</v>
      </c>
      <c r="C357" s="95" t="s">
        <v>885</v>
      </c>
      <c r="D357" s="95" t="s">
        <v>860</v>
      </c>
      <c r="E357" s="95" t="s">
        <v>560</v>
      </c>
      <c r="F357" s="81">
        <f>'Приложение 4'!G430</f>
        <v>19560.7</v>
      </c>
    </row>
    <row r="358" spans="1:6" s="136" customFormat="1" ht="14.25" x14ac:dyDescent="0.2">
      <c r="A358" s="83">
        <f t="shared" si="5"/>
        <v>345</v>
      </c>
      <c r="B358" s="86" t="s">
        <v>296</v>
      </c>
      <c r="C358" s="95" t="s">
        <v>885</v>
      </c>
      <c r="D358" s="95" t="s">
        <v>863</v>
      </c>
      <c r="E358" s="95"/>
      <c r="F358" s="81">
        <f>F359</f>
        <v>764.8</v>
      </c>
    </row>
    <row r="359" spans="1:6" s="136" customFormat="1" ht="14.25" x14ac:dyDescent="0.2">
      <c r="A359" s="83">
        <f t="shared" si="5"/>
        <v>346</v>
      </c>
      <c r="B359" s="93" t="s">
        <v>864</v>
      </c>
      <c r="C359" s="95" t="s">
        <v>885</v>
      </c>
      <c r="D359" s="95" t="s">
        <v>682</v>
      </c>
      <c r="E359" s="95"/>
      <c r="F359" s="81">
        <f>F360</f>
        <v>764.8</v>
      </c>
    </row>
    <row r="360" spans="1:6" s="136" customFormat="1" ht="14.25" x14ac:dyDescent="0.2">
      <c r="A360" s="83">
        <f t="shared" si="5"/>
        <v>347</v>
      </c>
      <c r="B360" s="138" t="s">
        <v>487</v>
      </c>
      <c r="C360" s="95" t="s">
        <v>885</v>
      </c>
      <c r="D360" s="95" t="s">
        <v>682</v>
      </c>
      <c r="E360" s="95" t="s">
        <v>556</v>
      </c>
      <c r="F360" s="81">
        <f>F361</f>
        <v>764.8</v>
      </c>
    </row>
    <row r="361" spans="1:6" s="136" customFormat="1" ht="14.25" x14ac:dyDescent="0.2">
      <c r="A361" s="83">
        <f t="shared" si="5"/>
        <v>348</v>
      </c>
      <c r="B361" s="138" t="s">
        <v>21</v>
      </c>
      <c r="C361" s="95" t="s">
        <v>885</v>
      </c>
      <c r="D361" s="95" t="s">
        <v>682</v>
      </c>
      <c r="E361" s="95" t="s">
        <v>560</v>
      </c>
      <c r="F361" s="81">
        <f>'Приложение 4'!G432</f>
        <v>764.8</v>
      </c>
    </row>
    <row r="362" spans="1:6" s="37" customFormat="1" ht="14.25" x14ac:dyDescent="0.2">
      <c r="A362" s="83">
        <f t="shared" si="5"/>
        <v>349</v>
      </c>
      <c r="B362" s="208" t="s">
        <v>591</v>
      </c>
      <c r="C362" s="95" t="s">
        <v>885</v>
      </c>
      <c r="D362" s="88" t="s">
        <v>592</v>
      </c>
      <c r="E362" s="88"/>
      <c r="F362" s="179">
        <f>F363</f>
        <v>130</v>
      </c>
    </row>
    <row r="363" spans="1:6" s="37" customFormat="1" ht="14.25" x14ac:dyDescent="0.2">
      <c r="A363" s="83">
        <f t="shared" si="5"/>
        <v>350</v>
      </c>
      <c r="B363" s="77" t="s">
        <v>87</v>
      </c>
      <c r="C363" s="95" t="s">
        <v>885</v>
      </c>
      <c r="D363" s="88" t="s">
        <v>88</v>
      </c>
      <c r="E363" s="88"/>
      <c r="F363" s="179">
        <f>F364</f>
        <v>130</v>
      </c>
    </row>
    <row r="364" spans="1:6" s="37" customFormat="1" ht="14.25" x14ac:dyDescent="0.2">
      <c r="A364" s="83">
        <f t="shared" si="5"/>
        <v>351</v>
      </c>
      <c r="B364" s="138" t="s">
        <v>487</v>
      </c>
      <c r="C364" s="95" t="s">
        <v>885</v>
      </c>
      <c r="D364" s="88" t="s">
        <v>88</v>
      </c>
      <c r="E364" s="95" t="s">
        <v>556</v>
      </c>
      <c r="F364" s="179">
        <f>F365</f>
        <v>130</v>
      </c>
    </row>
    <row r="365" spans="1:6" s="37" customFormat="1" ht="14.25" x14ac:dyDescent="0.2">
      <c r="A365" s="83">
        <f t="shared" si="5"/>
        <v>352</v>
      </c>
      <c r="B365" s="138" t="s">
        <v>21</v>
      </c>
      <c r="C365" s="95" t="s">
        <v>885</v>
      </c>
      <c r="D365" s="88" t="s">
        <v>88</v>
      </c>
      <c r="E365" s="95" t="s">
        <v>560</v>
      </c>
      <c r="F365" s="179">
        <f>'Приложение 4'!G434</f>
        <v>130</v>
      </c>
    </row>
    <row r="366" spans="1:6" s="136" customFormat="1" ht="36" x14ac:dyDescent="0.2">
      <c r="A366" s="83">
        <f t="shared" si="5"/>
        <v>353</v>
      </c>
      <c r="B366" s="144" t="s">
        <v>728</v>
      </c>
      <c r="C366" s="145" t="s">
        <v>683</v>
      </c>
      <c r="D366" s="146"/>
      <c r="E366" s="95"/>
      <c r="F366" s="179">
        <f>F367</f>
        <v>35</v>
      </c>
    </row>
    <row r="367" spans="1:6" s="136" customFormat="1" ht="14.25" x14ac:dyDescent="0.2">
      <c r="A367" s="83">
        <f t="shared" si="5"/>
        <v>354</v>
      </c>
      <c r="B367" s="138" t="s">
        <v>652</v>
      </c>
      <c r="C367" s="145" t="s">
        <v>683</v>
      </c>
      <c r="D367" s="95" t="s">
        <v>653</v>
      </c>
      <c r="E367" s="95"/>
      <c r="F367" s="179">
        <f>F368</f>
        <v>35</v>
      </c>
    </row>
    <row r="368" spans="1:6" s="136" customFormat="1" ht="14.25" x14ac:dyDescent="0.2">
      <c r="A368" s="83">
        <f t="shared" si="5"/>
        <v>355</v>
      </c>
      <c r="B368" s="138" t="s">
        <v>654</v>
      </c>
      <c r="C368" s="145" t="s">
        <v>683</v>
      </c>
      <c r="D368" s="95" t="s">
        <v>655</v>
      </c>
      <c r="E368" s="95"/>
      <c r="F368" s="179">
        <f>F369</f>
        <v>35</v>
      </c>
    </row>
    <row r="369" spans="1:7" s="136" customFormat="1" ht="14.25" x14ac:dyDescent="0.2">
      <c r="A369" s="83">
        <f t="shared" si="5"/>
        <v>356</v>
      </c>
      <c r="B369" s="93" t="s">
        <v>546</v>
      </c>
      <c r="C369" s="145" t="s">
        <v>683</v>
      </c>
      <c r="D369" s="95" t="s">
        <v>655</v>
      </c>
      <c r="E369" s="95" t="s">
        <v>547</v>
      </c>
      <c r="F369" s="179">
        <f>F370</f>
        <v>35</v>
      </c>
    </row>
    <row r="370" spans="1:7" s="136" customFormat="1" ht="14.25" x14ac:dyDescent="0.2">
      <c r="A370" s="83">
        <f t="shared" si="5"/>
        <v>357</v>
      </c>
      <c r="B370" s="93" t="s">
        <v>859</v>
      </c>
      <c r="C370" s="145" t="s">
        <v>683</v>
      </c>
      <c r="D370" s="95" t="s">
        <v>655</v>
      </c>
      <c r="E370" s="95" t="s">
        <v>858</v>
      </c>
      <c r="F370" s="179">
        <f>'Приложение 4'!A:G+'Приложение 4'!G362</f>
        <v>35</v>
      </c>
    </row>
    <row r="371" spans="1:7" s="136" customFormat="1" ht="14.25" x14ac:dyDescent="0.2">
      <c r="A371" s="83">
        <f t="shared" si="5"/>
        <v>358</v>
      </c>
      <c r="B371" s="143" t="s">
        <v>53</v>
      </c>
      <c r="C371" s="134" t="s">
        <v>601</v>
      </c>
      <c r="D371" s="95"/>
      <c r="E371" s="134"/>
      <c r="F371" s="186">
        <f>F373+F377</f>
        <v>174.60000000000002</v>
      </c>
      <c r="G371" s="147"/>
    </row>
    <row r="372" spans="1:7" s="136" customFormat="1" ht="48" x14ac:dyDescent="0.2">
      <c r="A372" s="83">
        <f t="shared" si="5"/>
        <v>359</v>
      </c>
      <c r="B372" s="140" t="s">
        <v>54</v>
      </c>
      <c r="C372" s="95" t="s">
        <v>602</v>
      </c>
      <c r="D372" s="95"/>
      <c r="E372" s="95"/>
      <c r="F372" s="182">
        <f>F373+F377</f>
        <v>174.60000000000002</v>
      </c>
      <c r="G372" s="147"/>
    </row>
    <row r="373" spans="1:7" s="136" customFormat="1" ht="24" x14ac:dyDescent="0.2">
      <c r="A373" s="83">
        <f t="shared" si="5"/>
        <v>360</v>
      </c>
      <c r="B373" s="138" t="s">
        <v>651</v>
      </c>
      <c r="C373" s="95" t="s">
        <v>602</v>
      </c>
      <c r="D373" s="95" t="s">
        <v>681</v>
      </c>
      <c r="E373" s="95"/>
      <c r="F373" s="182">
        <f>F374</f>
        <v>142.30000000000001</v>
      </c>
      <c r="G373" s="147"/>
    </row>
    <row r="374" spans="1:7" s="136" customFormat="1" ht="14.25" x14ac:dyDescent="0.2">
      <c r="A374" s="83">
        <f t="shared" si="5"/>
        <v>361</v>
      </c>
      <c r="B374" s="138" t="s">
        <v>673</v>
      </c>
      <c r="C374" s="95" t="s">
        <v>602</v>
      </c>
      <c r="D374" s="95" t="s">
        <v>303</v>
      </c>
      <c r="E374" s="95"/>
      <c r="F374" s="182">
        <f>F375</f>
        <v>142.30000000000001</v>
      </c>
      <c r="G374" s="147"/>
    </row>
    <row r="375" spans="1:7" s="136" customFormat="1" ht="14.25" x14ac:dyDescent="0.2">
      <c r="A375" s="83">
        <f t="shared" si="5"/>
        <v>362</v>
      </c>
      <c r="B375" s="140" t="s">
        <v>524</v>
      </c>
      <c r="C375" s="95" t="s">
        <v>602</v>
      </c>
      <c r="D375" s="95" t="s">
        <v>303</v>
      </c>
      <c r="E375" s="95" t="s">
        <v>730</v>
      </c>
      <c r="F375" s="182">
        <f>F376</f>
        <v>142.30000000000001</v>
      </c>
      <c r="G375" s="147"/>
    </row>
    <row r="376" spans="1:7" s="136" customFormat="1" ht="14.25" x14ac:dyDescent="0.2">
      <c r="A376" s="83">
        <f t="shared" si="5"/>
        <v>363</v>
      </c>
      <c r="B376" s="140" t="s">
        <v>506</v>
      </c>
      <c r="C376" s="95" t="s">
        <v>602</v>
      </c>
      <c r="D376" s="95" t="s">
        <v>303</v>
      </c>
      <c r="E376" s="95" t="s">
        <v>507</v>
      </c>
      <c r="F376" s="182">
        <f>'Приложение 4'!G84</f>
        <v>142.30000000000001</v>
      </c>
      <c r="G376" s="147"/>
    </row>
    <row r="377" spans="1:7" s="136" customFormat="1" ht="14.25" x14ac:dyDescent="0.2">
      <c r="A377" s="83">
        <f t="shared" si="5"/>
        <v>364</v>
      </c>
      <c r="B377" s="86" t="s">
        <v>296</v>
      </c>
      <c r="C377" s="95" t="s">
        <v>602</v>
      </c>
      <c r="D377" s="95" t="s">
        <v>863</v>
      </c>
      <c r="E377" s="95"/>
      <c r="F377" s="182">
        <f>F378</f>
        <v>32.299999999999997</v>
      </c>
      <c r="G377" s="147"/>
    </row>
    <row r="378" spans="1:7" s="136" customFormat="1" ht="14.25" x14ac:dyDescent="0.2">
      <c r="A378" s="83">
        <f t="shared" si="5"/>
        <v>365</v>
      </c>
      <c r="B378" s="138" t="s">
        <v>864</v>
      </c>
      <c r="C378" s="95" t="s">
        <v>602</v>
      </c>
      <c r="D378" s="95" t="s">
        <v>682</v>
      </c>
      <c r="E378" s="95"/>
      <c r="F378" s="182">
        <f>F379</f>
        <v>32.299999999999997</v>
      </c>
      <c r="G378" s="147"/>
    </row>
    <row r="379" spans="1:7" s="136" customFormat="1" ht="14.25" x14ac:dyDescent="0.2">
      <c r="A379" s="83">
        <f t="shared" si="5"/>
        <v>366</v>
      </c>
      <c r="B379" s="140" t="s">
        <v>524</v>
      </c>
      <c r="C379" s="95" t="s">
        <v>602</v>
      </c>
      <c r="D379" s="95" t="s">
        <v>682</v>
      </c>
      <c r="E379" s="95" t="s">
        <v>730</v>
      </c>
      <c r="F379" s="182">
        <f>F380</f>
        <v>32.299999999999997</v>
      </c>
      <c r="G379" s="147"/>
    </row>
    <row r="380" spans="1:7" s="136" customFormat="1" ht="14.25" x14ac:dyDescent="0.2">
      <c r="A380" s="83">
        <f t="shared" si="5"/>
        <v>367</v>
      </c>
      <c r="B380" s="140" t="s">
        <v>506</v>
      </c>
      <c r="C380" s="95" t="s">
        <v>602</v>
      </c>
      <c r="D380" s="95" t="s">
        <v>682</v>
      </c>
      <c r="E380" s="95" t="s">
        <v>507</v>
      </c>
      <c r="F380" s="182">
        <f>'Приложение 4'!G86</f>
        <v>32.299999999999997</v>
      </c>
      <c r="G380" s="147"/>
    </row>
    <row r="381" spans="1:7" s="136" customFormat="1" ht="14.25" x14ac:dyDescent="0.2">
      <c r="A381" s="83">
        <f t="shared" si="5"/>
        <v>368</v>
      </c>
      <c r="B381" s="143" t="s">
        <v>616</v>
      </c>
      <c r="C381" s="134" t="s">
        <v>883</v>
      </c>
      <c r="D381" s="95"/>
      <c r="E381" s="95"/>
      <c r="F381" s="180">
        <f>F382</f>
        <v>10</v>
      </c>
    </row>
    <row r="382" spans="1:7" s="136" customFormat="1" ht="36" x14ac:dyDescent="0.2">
      <c r="A382" s="83">
        <f t="shared" si="5"/>
        <v>369</v>
      </c>
      <c r="B382" s="138" t="s">
        <v>615</v>
      </c>
      <c r="C382" s="95" t="s">
        <v>399</v>
      </c>
      <c r="D382" s="95"/>
      <c r="E382" s="95"/>
      <c r="F382" s="179">
        <f>F383</f>
        <v>10</v>
      </c>
    </row>
    <row r="383" spans="1:7" s="136" customFormat="1" ht="14.25" x14ac:dyDescent="0.2">
      <c r="A383" s="83">
        <f t="shared" si="5"/>
        <v>370</v>
      </c>
      <c r="B383" s="138" t="s">
        <v>652</v>
      </c>
      <c r="C383" s="95" t="s">
        <v>399</v>
      </c>
      <c r="D383" s="95" t="s">
        <v>653</v>
      </c>
      <c r="E383" s="95"/>
      <c r="F383" s="179">
        <f>F384</f>
        <v>10</v>
      </c>
    </row>
    <row r="384" spans="1:7" s="136" customFormat="1" ht="14.25" x14ac:dyDescent="0.2">
      <c r="A384" s="83">
        <f t="shared" si="5"/>
        <v>371</v>
      </c>
      <c r="B384" s="138" t="s">
        <v>654</v>
      </c>
      <c r="C384" s="95" t="s">
        <v>399</v>
      </c>
      <c r="D384" s="95" t="s">
        <v>655</v>
      </c>
      <c r="E384" s="95"/>
      <c r="F384" s="179">
        <f>F385</f>
        <v>10</v>
      </c>
    </row>
    <row r="385" spans="1:6" s="136" customFormat="1" ht="14.25" x14ac:dyDescent="0.2">
      <c r="A385" s="83">
        <f t="shared" si="5"/>
        <v>372</v>
      </c>
      <c r="B385" s="138" t="s">
        <v>487</v>
      </c>
      <c r="C385" s="95" t="s">
        <v>399</v>
      </c>
      <c r="D385" s="95" t="s">
        <v>655</v>
      </c>
      <c r="E385" s="95" t="s">
        <v>556</v>
      </c>
      <c r="F385" s="179">
        <f>F386</f>
        <v>10</v>
      </c>
    </row>
    <row r="386" spans="1:6" s="136" customFormat="1" ht="14.25" x14ac:dyDescent="0.2">
      <c r="A386" s="83">
        <f t="shared" si="5"/>
        <v>373</v>
      </c>
      <c r="B386" s="138" t="s">
        <v>557</v>
      </c>
      <c r="C386" s="95" t="s">
        <v>399</v>
      </c>
      <c r="D386" s="95" t="s">
        <v>655</v>
      </c>
      <c r="E386" s="95" t="s">
        <v>558</v>
      </c>
      <c r="F386" s="179">
        <v>10</v>
      </c>
    </row>
    <row r="387" spans="1:6" s="136" customFormat="1" ht="24" x14ac:dyDescent="0.2">
      <c r="A387" s="83">
        <f t="shared" si="5"/>
        <v>374</v>
      </c>
      <c r="B387" s="148" t="s">
        <v>241</v>
      </c>
      <c r="C387" s="134" t="s">
        <v>397</v>
      </c>
      <c r="D387" s="95"/>
      <c r="E387" s="95"/>
      <c r="F387" s="180">
        <f>F388</f>
        <v>51</v>
      </c>
    </row>
    <row r="388" spans="1:6" s="136" customFormat="1" ht="36" x14ac:dyDescent="0.2">
      <c r="A388" s="83">
        <f t="shared" si="5"/>
        <v>375</v>
      </c>
      <c r="B388" s="140" t="s">
        <v>617</v>
      </c>
      <c r="C388" s="80" t="s">
        <v>398</v>
      </c>
      <c r="D388" s="95"/>
      <c r="E388" s="95"/>
      <c r="F388" s="179">
        <f>F389</f>
        <v>51</v>
      </c>
    </row>
    <row r="389" spans="1:6" s="136" customFormat="1" ht="14.25" x14ac:dyDescent="0.2">
      <c r="A389" s="83">
        <f t="shared" si="5"/>
        <v>376</v>
      </c>
      <c r="B389" s="138" t="s">
        <v>652</v>
      </c>
      <c r="C389" s="80" t="s">
        <v>398</v>
      </c>
      <c r="D389" s="95" t="s">
        <v>653</v>
      </c>
      <c r="E389" s="95"/>
      <c r="F389" s="179">
        <f>F390</f>
        <v>51</v>
      </c>
    </row>
    <row r="390" spans="1:6" s="136" customFormat="1" ht="14.25" x14ac:dyDescent="0.2">
      <c r="A390" s="83">
        <f t="shared" si="5"/>
        <v>377</v>
      </c>
      <c r="B390" s="138" t="s">
        <v>654</v>
      </c>
      <c r="C390" s="80" t="s">
        <v>398</v>
      </c>
      <c r="D390" s="95" t="s">
        <v>655</v>
      </c>
      <c r="E390" s="95"/>
      <c r="F390" s="179">
        <f>F391</f>
        <v>51</v>
      </c>
    </row>
    <row r="391" spans="1:6" s="136" customFormat="1" ht="14.25" x14ac:dyDescent="0.2">
      <c r="A391" s="83">
        <f t="shared" si="5"/>
        <v>378</v>
      </c>
      <c r="B391" s="138" t="s">
        <v>487</v>
      </c>
      <c r="C391" s="80" t="s">
        <v>398</v>
      </c>
      <c r="D391" s="95" t="s">
        <v>655</v>
      </c>
      <c r="E391" s="95" t="s">
        <v>556</v>
      </c>
      <c r="F391" s="179">
        <f>F392</f>
        <v>51</v>
      </c>
    </row>
    <row r="392" spans="1:6" s="136" customFormat="1" ht="14.25" x14ac:dyDescent="0.2">
      <c r="A392" s="83">
        <f t="shared" si="5"/>
        <v>379</v>
      </c>
      <c r="B392" s="138" t="s">
        <v>557</v>
      </c>
      <c r="C392" s="80" t="s">
        <v>398</v>
      </c>
      <c r="D392" s="95" t="s">
        <v>655</v>
      </c>
      <c r="E392" s="95" t="s">
        <v>558</v>
      </c>
      <c r="F392" s="179">
        <v>51</v>
      </c>
    </row>
    <row r="393" spans="1:6" s="136" customFormat="1" ht="24" x14ac:dyDescent="0.2">
      <c r="A393" s="83">
        <f t="shared" si="5"/>
        <v>380</v>
      </c>
      <c r="B393" s="149" t="s">
        <v>434</v>
      </c>
      <c r="C393" s="142" t="s">
        <v>596</v>
      </c>
      <c r="D393" s="150"/>
      <c r="E393" s="135"/>
      <c r="F393" s="180">
        <f>F394+F439+F492+F579</f>
        <v>38502.100000000006</v>
      </c>
    </row>
    <row r="394" spans="1:6" s="136" customFormat="1" ht="14.25" x14ac:dyDescent="0.2">
      <c r="A394" s="83">
        <f t="shared" ref="A394:A457" si="6">A393+1</f>
        <v>381</v>
      </c>
      <c r="B394" s="149" t="s">
        <v>401</v>
      </c>
      <c r="C394" s="142" t="s">
        <v>57</v>
      </c>
      <c r="D394" s="151"/>
      <c r="E394" s="95"/>
      <c r="F394" s="180">
        <f>F395+F400+F405+F414+F419+F424+F429+F434</f>
        <v>8044.8</v>
      </c>
    </row>
    <row r="395" spans="1:6" s="136" customFormat="1" ht="48" x14ac:dyDescent="0.2">
      <c r="A395" s="83">
        <f t="shared" si="6"/>
        <v>382</v>
      </c>
      <c r="B395" s="140" t="s">
        <v>581</v>
      </c>
      <c r="C395" s="80" t="s">
        <v>580</v>
      </c>
      <c r="D395" s="151"/>
      <c r="E395" s="95"/>
      <c r="F395" s="179">
        <f>F396</f>
        <v>1000</v>
      </c>
    </row>
    <row r="396" spans="1:6" s="136" customFormat="1" ht="14.25" x14ac:dyDescent="0.2">
      <c r="A396" s="83">
        <f t="shared" si="6"/>
        <v>383</v>
      </c>
      <c r="B396" s="86" t="s">
        <v>296</v>
      </c>
      <c r="C396" s="80" t="s">
        <v>580</v>
      </c>
      <c r="D396" s="146">
        <v>200</v>
      </c>
      <c r="E396" s="95"/>
      <c r="F396" s="179">
        <f>F397</f>
        <v>1000</v>
      </c>
    </row>
    <row r="397" spans="1:6" s="136" customFormat="1" ht="14.25" x14ac:dyDescent="0.2">
      <c r="A397" s="83">
        <f t="shared" si="6"/>
        <v>384</v>
      </c>
      <c r="B397" s="138" t="s">
        <v>864</v>
      </c>
      <c r="C397" s="80" t="s">
        <v>580</v>
      </c>
      <c r="D397" s="146">
        <v>240</v>
      </c>
      <c r="E397" s="154"/>
      <c r="F397" s="179">
        <f>F398</f>
        <v>1000</v>
      </c>
    </row>
    <row r="398" spans="1:6" s="136" customFormat="1" ht="14.25" x14ac:dyDescent="0.2">
      <c r="A398" s="83">
        <f t="shared" si="6"/>
        <v>385</v>
      </c>
      <c r="B398" s="140" t="s">
        <v>823</v>
      </c>
      <c r="C398" s="80" t="s">
        <v>580</v>
      </c>
      <c r="D398" s="146">
        <v>240</v>
      </c>
      <c r="E398" s="154" t="s">
        <v>824</v>
      </c>
      <c r="F398" s="179">
        <f>F399</f>
        <v>1000</v>
      </c>
    </row>
    <row r="399" spans="1:6" s="136" customFormat="1" ht="14.25" x14ac:dyDescent="0.2">
      <c r="A399" s="83">
        <f t="shared" si="6"/>
        <v>386</v>
      </c>
      <c r="B399" s="86" t="s">
        <v>176</v>
      </c>
      <c r="C399" s="80" t="s">
        <v>580</v>
      </c>
      <c r="D399" s="146">
        <v>240</v>
      </c>
      <c r="E399" s="154" t="s">
        <v>175</v>
      </c>
      <c r="F399" s="179">
        <f>'Приложение 4'!G292</f>
        <v>1000</v>
      </c>
    </row>
    <row r="400" spans="1:6" s="136" customFormat="1" ht="36" x14ac:dyDescent="0.2">
      <c r="A400" s="83">
        <f t="shared" si="6"/>
        <v>387</v>
      </c>
      <c r="B400" s="140" t="s">
        <v>707</v>
      </c>
      <c r="C400" s="80" t="s">
        <v>582</v>
      </c>
      <c r="D400" s="151"/>
      <c r="E400" s="95"/>
      <c r="F400" s="179">
        <f>F401</f>
        <v>3122.5</v>
      </c>
    </row>
    <row r="401" spans="1:7" s="136" customFormat="1" ht="14.25" x14ac:dyDescent="0.2">
      <c r="A401" s="83">
        <f t="shared" si="6"/>
        <v>388</v>
      </c>
      <c r="B401" s="86" t="s">
        <v>296</v>
      </c>
      <c r="C401" s="80" t="s">
        <v>582</v>
      </c>
      <c r="D401" s="146">
        <v>200</v>
      </c>
      <c r="E401" s="95"/>
      <c r="F401" s="179">
        <f>F402</f>
        <v>3122.5</v>
      </c>
    </row>
    <row r="402" spans="1:7" s="136" customFormat="1" ht="14.25" x14ac:dyDescent="0.2">
      <c r="A402" s="83">
        <f t="shared" si="6"/>
        <v>389</v>
      </c>
      <c r="B402" s="138" t="s">
        <v>864</v>
      </c>
      <c r="C402" s="80" t="s">
        <v>582</v>
      </c>
      <c r="D402" s="146">
        <v>240</v>
      </c>
      <c r="E402" s="154"/>
      <c r="F402" s="179">
        <f>F403</f>
        <v>3122.5</v>
      </c>
    </row>
    <row r="403" spans="1:7" s="136" customFormat="1" ht="14.25" x14ac:dyDescent="0.2">
      <c r="A403" s="83">
        <f t="shared" si="6"/>
        <v>390</v>
      </c>
      <c r="B403" s="140" t="s">
        <v>823</v>
      </c>
      <c r="C403" s="80" t="s">
        <v>582</v>
      </c>
      <c r="D403" s="146">
        <v>240</v>
      </c>
      <c r="E403" s="154" t="s">
        <v>824</v>
      </c>
      <c r="F403" s="179">
        <f>F404</f>
        <v>3122.5</v>
      </c>
    </row>
    <row r="404" spans="1:7" s="136" customFormat="1" ht="14.25" x14ac:dyDescent="0.2">
      <c r="A404" s="83">
        <f t="shared" si="6"/>
        <v>391</v>
      </c>
      <c r="B404" s="86" t="s">
        <v>176</v>
      </c>
      <c r="C404" s="80" t="s">
        <v>582</v>
      </c>
      <c r="D404" s="146">
        <v>240</v>
      </c>
      <c r="E404" s="154" t="s">
        <v>175</v>
      </c>
      <c r="F404" s="179">
        <f>'Приложение 4'!G295</f>
        <v>3122.5</v>
      </c>
    </row>
    <row r="405" spans="1:7" s="136" customFormat="1" ht="36" x14ac:dyDescent="0.2">
      <c r="A405" s="83">
        <f t="shared" si="6"/>
        <v>392</v>
      </c>
      <c r="B405" s="152" t="s">
        <v>526</v>
      </c>
      <c r="C405" s="153" t="s">
        <v>58</v>
      </c>
      <c r="D405" s="151"/>
      <c r="E405" s="95"/>
      <c r="F405" s="179">
        <f>F406+F410</f>
        <v>365</v>
      </c>
    </row>
    <row r="406" spans="1:7" s="37" customFormat="1" ht="24" x14ac:dyDescent="0.2">
      <c r="A406" s="83">
        <f t="shared" si="6"/>
        <v>393</v>
      </c>
      <c r="B406" s="82" t="s">
        <v>651</v>
      </c>
      <c r="C406" s="153" t="s">
        <v>58</v>
      </c>
      <c r="D406" s="91">
        <v>100</v>
      </c>
      <c r="E406" s="100"/>
      <c r="F406" s="179">
        <f>F407</f>
        <v>154.6</v>
      </c>
      <c r="G406" s="39"/>
    </row>
    <row r="407" spans="1:7" s="37" customFormat="1" ht="14.25" x14ac:dyDescent="0.2">
      <c r="A407" s="83">
        <f t="shared" si="6"/>
        <v>394</v>
      </c>
      <c r="B407" s="82" t="s">
        <v>674</v>
      </c>
      <c r="C407" s="153" t="s">
        <v>58</v>
      </c>
      <c r="D407" s="91">
        <v>110</v>
      </c>
      <c r="E407" s="100"/>
      <c r="F407" s="81">
        <f>F408</f>
        <v>154.6</v>
      </c>
      <c r="G407" s="39"/>
    </row>
    <row r="408" spans="1:7" s="37" customFormat="1" ht="14.25" x14ac:dyDescent="0.2">
      <c r="A408" s="83">
        <f t="shared" si="6"/>
        <v>395</v>
      </c>
      <c r="B408" s="70" t="s">
        <v>823</v>
      </c>
      <c r="C408" s="153" t="s">
        <v>58</v>
      </c>
      <c r="D408" s="91">
        <v>110</v>
      </c>
      <c r="E408" s="100" t="s">
        <v>824</v>
      </c>
      <c r="F408" s="81">
        <f>F409</f>
        <v>154.6</v>
      </c>
      <c r="G408" s="39"/>
    </row>
    <row r="409" spans="1:7" s="37" customFormat="1" ht="14.25" x14ac:dyDescent="0.2">
      <c r="A409" s="83">
        <f t="shared" si="6"/>
        <v>396</v>
      </c>
      <c r="B409" s="140" t="s">
        <v>825</v>
      </c>
      <c r="C409" s="153" t="s">
        <v>58</v>
      </c>
      <c r="D409" s="91">
        <v>110</v>
      </c>
      <c r="E409" s="100" t="s">
        <v>826</v>
      </c>
      <c r="F409" s="81">
        <f>'Приложение 4'!G321</f>
        <v>154.6</v>
      </c>
      <c r="G409" s="39"/>
    </row>
    <row r="410" spans="1:7" s="136" customFormat="1" ht="14.25" x14ac:dyDescent="0.2">
      <c r="A410" s="83">
        <f t="shared" si="6"/>
        <v>397</v>
      </c>
      <c r="B410" s="86" t="s">
        <v>296</v>
      </c>
      <c r="C410" s="153" t="s">
        <v>58</v>
      </c>
      <c r="D410" s="146">
        <v>200</v>
      </c>
      <c r="E410" s="95"/>
      <c r="F410" s="179">
        <f>F411</f>
        <v>210.39999999999998</v>
      </c>
    </row>
    <row r="411" spans="1:7" s="136" customFormat="1" ht="14.25" x14ac:dyDescent="0.2">
      <c r="A411" s="83">
        <f t="shared" si="6"/>
        <v>398</v>
      </c>
      <c r="B411" s="138" t="s">
        <v>864</v>
      </c>
      <c r="C411" s="153" t="s">
        <v>58</v>
      </c>
      <c r="D411" s="146">
        <v>240</v>
      </c>
      <c r="E411" s="154"/>
      <c r="F411" s="179">
        <f>F412</f>
        <v>210.39999999999998</v>
      </c>
    </row>
    <row r="412" spans="1:7" s="136" customFormat="1" ht="14.25" x14ac:dyDescent="0.2">
      <c r="A412" s="83">
        <f t="shared" si="6"/>
        <v>399</v>
      </c>
      <c r="B412" s="140" t="s">
        <v>823</v>
      </c>
      <c r="C412" s="153" t="s">
        <v>58</v>
      </c>
      <c r="D412" s="146">
        <v>240</v>
      </c>
      <c r="E412" s="154" t="s">
        <v>824</v>
      </c>
      <c r="F412" s="179">
        <f>F413</f>
        <v>210.39999999999998</v>
      </c>
    </row>
    <row r="413" spans="1:7" s="136" customFormat="1" ht="14.25" x14ac:dyDescent="0.2">
      <c r="A413" s="83">
        <f t="shared" si="6"/>
        <v>400</v>
      </c>
      <c r="B413" s="140" t="s">
        <v>825</v>
      </c>
      <c r="C413" s="153" t="s">
        <v>58</v>
      </c>
      <c r="D413" s="146">
        <v>240</v>
      </c>
      <c r="E413" s="154" t="s">
        <v>826</v>
      </c>
      <c r="F413" s="179">
        <f>'Приложение 4'!G323</f>
        <v>210.39999999999998</v>
      </c>
    </row>
    <row r="414" spans="1:7" s="136" customFormat="1" ht="36" x14ac:dyDescent="0.2">
      <c r="A414" s="83">
        <f t="shared" si="6"/>
        <v>401</v>
      </c>
      <c r="B414" s="144" t="s">
        <v>439</v>
      </c>
      <c r="C414" s="145" t="s">
        <v>59</v>
      </c>
      <c r="D414" s="146"/>
      <c r="E414" s="154"/>
      <c r="F414" s="179">
        <f>F415</f>
        <v>40</v>
      </c>
    </row>
    <row r="415" spans="1:7" s="136" customFormat="1" ht="14.25" x14ac:dyDescent="0.2">
      <c r="A415" s="83">
        <f t="shared" si="6"/>
        <v>402</v>
      </c>
      <c r="B415" s="86" t="s">
        <v>296</v>
      </c>
      <c r="C415" s="145" t="s">
        <v>59</v>
      </c>
      <c r="D415" s="146">
        <v>200</v>
      </c>
      <c r="E415" s="154"/>
      <c r="F415" s="179">
        <f>F416</f>
        <v>40</v>
      </c>
    </row>
    <row r="416" spans="1:7" s="136" customFormat="1" ht="14.25" x14ac:dyDescent="0.2">
      <c r="A416" s="83">
        <f t="shared" si="6"/>
        <v>403</v>
      </c>
      <c r="B416" s="138" t="s">
        <v>864</v>
      </c>
      <c r="C416" s="145" t="s">
        <v>59</v>
      </c>
      <c r="D416" s="146">
        <v>240</v>
      </c>
      <c r="E416" s="154"/>
      <c r="F416" s="179">
        <f>F417</f>
        <v>40</v>
      </c>
    </row>
    <row r="417" spans="1:6" s="136" customFormat="1" ht="14.25" x14ac:dyDescent="0.2">
      <c r="A417" s="83">
        <f t="shared" si="6"/>
        <v>404</v>
      </c>
      <c r="B417" s="140" t="s">
        <v>823</v>
      </c>
      <c r="C417" s="145" t="s">
        <v>59</v>
      </c>
      <c r="D417" s="146">
        <v>240</v>
      </c>
      <c r="E417" s="154" t="s">
        <v>824</v>
      </c>
      <c r="F417" s="179">
        <f>F418</f>
        <v>40</v>
      </c>
    </row>
    <row r="418" spans="1:6" s="136" customFormat="1" ht="14.25" x14ac:dyDescent="0.2">
      <c r="A418" s="83">
        <f t="shared" si="6"/>
        <v>405</v>
      </c>
      <c r="B418" s="140" t="s">
        <v>825</v>
      </c>
      <c r="C418" s="145" t="s">
        <v>59</v>
      </c>
      <c r="D418" s="146">
        <v>240</v>
      </c>
      <c r="E418" s="154" t="s">
        <v>826</v>
      </c>
      <c r="F418" s="179">
        <f>'Приложение 4'!G326</f>
        <v>40</v>
      </c>
    </row>
    <row r="419" spans="1:6" s="136" customFormat="1" ht="48" x14ac:dyDescent="0.2">
      <c r="A419" s="83">
        <f t="shared" si="6"/>
        <v>406</v>
      </c>
      <c r="B419" s="144" t="s">
        <v>440</v>
      </c>
      <c r="C419" s="145" t="s">
        <v>60</v>
      </c>
      <c r="D419" s="146"/>
      <c r="E419" s="154"/>
      <c r="F419" s="179">
        <f>F420</f>
        <v>4</v>
      </c>
    </row>
    <row r="420" spans="1:6" s="136" customFormat="1" ht="14.25" x14ac:dyDescent="0.2">
      <c r="A420" s="83">
        <f t="shared" si="6"/>
        <v>407</v>
      </c>
      <c r="B420" s="93" t="s">
        <v>296</v>
      </c>
      <c r="C420" s="145" t="s">
        <v>60</v>
      </c>
      <c r="D420" s="146">
        <v>200</v>
      </c>
      <c r="E420" s="154"/>
      <c r="F420" s="179">
        <f>F421</f>
        <v>4</v>
      </c>
    </row>
    <row r="421" spans="1:6" s="136" customFormat="1" ht="14.25" x14ac:dyDescent="0.2">
      <c r="A421" s="83">
        <f t="shared" si="6"/>
        <v>408</v>
      </c>
      <c r="B421" s="138" t="s">
        <v>864</v>
      </c>
      <c r="C421" s="145" t="s">
        <v>60</v>
      </c>
      <c r="D421" s="146">
        <v>240</v>
      </c>
      <c r="E421" s="154"/>
      <c r="F421" s="179">
        <f>F422</f>
        <v>4</v>
      </c>
    </row>
    <row r="422" spans="1:6" s="136" customFormat="1" ht="14.25" x14ac:dyDescent="0.2">
      <c r="A422" s="83">
        <f t="shared" si="6"/>
        <v>409</v>
      </c>
      <c r="B422" s="140" t="s">
        <v>823</v>
      </c>
      <c r="C422" s="145" t="s">
        <v>60</v>
      </c>
      <c r="D422" s="146">
        <v>240</v>
      </c>
      <c r="E422" s="154" t="s">
        <v>824</v>
      </c>
      <c r="F422" s="179">
        <f>F423</f>
        <v>4</v>
      </c>
    </row>
    <row r="423" spans="1:6" s="136" customFormat="1" ht="14.25" x14ac:dyDescent="0.2">
      <c r="A423" s="83">
        <f t="shared" si="6"/>
        <v>410</v>
      </c>
      <c r="B423" s="140" t="s">
        <v>825</v>
      </c>
      <c r="C423" s="145" t="s">
        <v>60</v>
      </c>
      <c r="D423" s="146">
        <v>240</v>
      </c>
      <c r="E423" s="154" t="s">
        <v>826</v>
      </c>
      <c r="F423" s="179">
        <f>'Приложение 4'!G329</f>
        <v>4</v>
      </c>
    </row>
    <row r="424" spans="1:6" s="136" customFormat="1" ht="36" x14ac:dyDescent="0.2">
      <c r="A424" s="83">
        <f t="shared" si="6"/>
        <v>411</v>
      </c>
      <c r="B424" s="144" t="s">
        <v>441</v>
      </c>
      <c r="C424" s="145" t="s">
        <v>61</v>
      </c>
      <c r="D424" s="146"/>
      <c r="E424" s="154"/>
      <c r="F424" s="179">
        <f>F425</f>
        <v>60</v>
      </c>
    </row>
    <row r="425" spans="1:6" s="136" customFormat="1" ht="14.25" x14ac:dyDescent="0.2">
      <c r="A425" s="83">
        <f t="shared" si="6"/>
        <v>412</v>
      </c>
      <c r="B425" s="93" t="s">
        <v>296</v>
      </c>
      <c r="C425" s="145" t="s">
        <v>61</v>
      </c>
      <c r="D425" s="146">
        <v>200</v>
      </c>
      <c r="E425" s="154"/>
      <c r="F425" s="179">
        <f>F426</f>
        <v>60</v>
      </c>
    </row>
    <row r="426" spans="1:6" s="136" customFormat="1" ht="14.25" x14ac:dyDescent="0.2">
      <c r="A426" s="83">
        <f t="shared" si="6"/>
        <v>413</v>
      </c>
      <c r="B426" s="138" t="s">
        <v>864</v>
      </c>
      <c r="C426" s="145" t="s">
        <v>61</v>
      </c>
      <c r="D426" s="146">
        <v>240</v>
      </c>
      <c r="E426" s="154"/>
      <c r="F426" s="179">
        <f>F427</f>
        <v>60</v>
      </c>
    </row>
    <row r="427" spans="1:6" s="136" customFormat="1" ht="14.25" x14ac:dyDescent="0.2">
      <c r="A427" s="83">
        <f t="shared" si="6"/>
        <v>414</v>
      </c>
      <c r="B427" s="140" t="s">
        <v>823</v>
      </c>
      <c r="C427" s="145" t="s">
        <v>61</v>
      </c>
      <c r="D427" s="146">
        <v>240</v>
      </c>
      <c r="E427" s="154" t="s">
        <v>824</v>
      </c>
      <c r="F427" s="179">
        <f>F428</f>
        <v>60</v>
      </c>
    </row>
    <row r="428" spans="1:6" s="136" customFormat="1" ht="14.25" x14ac:dyDescent="0.2">
      <c r="A428" s="83">
        <f t="shared" si="6"/>
        <v>415</v>
      </c>
      <c r="B428" s="140" t="s">
        <v>825</v>
      </c>
      <c r="C428" s="145" t="s">
        <v>61</v>
      </c>
      <c r="D428" s="146">
        <v>240</v>
      </c>
      <c r="E428" s="154" t="s">
        <v>826</v>
      </c>
      <c r="F428" s="179">
        <f>'Приложение 4'!G332</f>
        <v>60</v>
      </c>
    </row>
    <row r="429" spans="1:6" s="136" customFormat="1" ht="36" x14ac:dyDescent="0.2">
      <c r="A429" s="83">
        <f t="shared" si="6"/>
        <v>416</v>
      </c>
      <c r="B429" s="140" t="s">
        <v>707</v>
      </c>
      <c r="C429" s="80" t="s">
        <v>708</v>
      </c>
      <c r="D429" s="151"/>
      <c r="E429" s="95"/>
      <c r="F429" s="179">
        <f>F430</f>
        <v>120</v>
      </c>
    </row>
    <row r="430" spans="1:6" s="136" customFormat="1" ht="14.25" x14ac:dyDescent="0.2">
      <c r="A430" s="83">
        <f t="shared" si="6"/>
        <v>417</v>
      </c>
      <c r="B430" s="86" t="s">
        <v>296</v>
      </c>
      <c r="C430" s="80" t="s">
        <v>708</v>
      </c>
      <c r="D430" s="146">
        <v>200</v>
      </c>
      <c r="E430" s="95"/>
      <c r="F430" s="179">
        <f>F431</f>
        <v>120</v>
      </c>
    </row>
    <row r="431" spans="1:6" s="136" customFormat="1" ht="14.25" x14ac:dyDescent="0.2">
      <c r="A431" s="83">
        <f t="shared" si="6"/>
        <v>418</v>
      </c>
      <c r="B431" s="138" t="s">
        <v>864</v>
      </c>
      <c r="C431" s="80" t="s">
        <v>708</v>
      </c>
      <c r="D431" s="146">
        <v>240</v>
      </c>
      <c r="E431" s="154"/>
      <c r="F431" s="179">
        <f>F432</f>
        <v>120</v>
      </c>
    </row>
    <row r="432" spans="1:6" s="136" customFormat="1" ht="14.25" x14ac:dyDescent="0.2">
      <c r="A432" s="83">
        <f t="shared" si="6"/>
        <v>419</v>
      </c>
      <c r="B432" s="140" t="s">
        <v>823</v>
      </c>
      <c r="C432" s="80" t="s">
        <v>708</v>
      </c>
      <c r="D432" s="146">
        <v>240</v>
      </c>
      <c r="E432" s="154" t="s">
        <v>824</v>
      </c>
      <c r="F432" s="179">
        <f>F433</f>
        <v>120</v>
      </c>
    </row>
    <row r="433" spans="1:7" s="136" customFormat="1" ht="14.25" x14ac:dyDescent="0.2">
      <c r="A433" s="83">
        <f t="shared" si="6"/>
        <v>420</v>
      </c>
      <c r="B433" s="86" t="s">
        <v>176</v>
      </c>
      <c r="C433" s="80" t="s">
        <v>708</v>
      </c>
      <c r="D433" s="146">
        <v>240</v>
      </c>
      <c r="E433" s="154" t="s">
        <v>175</v>
      </c>
      <c r="F433" s="179">
        <f>'Приложение 4'!G298</f>
        <v>120</v>
      </c>
    </row>
    <row r="434" spans="1:7" s="136" customFormat="1" ht="36" x14ac:dyDescent="0.2">
      <c r="A434" s="83">
        <f t="shared" si="6"/>
        <v>421</v>
      </c>
      <c r="B434" s="140" t="s">
        <v>707</v>
      </c>
      <c r="C434" s="80" t="s">
        <v>709</v>
      </c>
      <c r="D434" s="151"/>
      <c r="E434" s="95"/>
      <c r="F434" s="179">
        <f>F435</f>
        <v>3333.3</v>
      </c>
    </row>
    <row r="435" spans="1:7" s="136" customFormat="1" ht="14.25" x14ac:dyDescent="0.2">
      <c r="A435" s="83">
        <f t="shared" si="6"/>
        <v>422</v>
      </c>
      <c r="B435" s="86" t="s">
        <v>296</v>
      </c>
      <c r="C435" s="80" t="s">
        <v>709</v>
      </c>
      <c r="D435" s="146">
        <v>200</v>
      </c>
      <c r="E435" s="95"/>
      <c r="F435" s="179">
        <f>F436</f>
        <v>3333.3</v>
      </c>
    </row>
    <row r="436" spans="1:7" s="136" customFormat="1" ht="14.25" x14ac:dyDescent="0.2">
      <c r="A436" s="83">
        <f t="shared" si="6"/>
        <v>423</v>
      </c>
      <c r="B436" s="138" t="s">
        <v>864</v>
      </c>
      <c r="C436" s="80" t="s">
        <v>709</v>
      </c>
      <c r="D436" s="146">
        <v>240</v>
      </c>
      <c r="E436" s="154"/>
      <c r="F436" s="179">
        <f>F437</f>
        <v>3333.3</v>
      </c>
    </row>
    <row r="437" spans="1:7" s="136" customFormat="1" ht="14.25" x14ac:dyDescent="0.2">
      <c r="A437" s="83">
        <f t="shared" si="6"/>
        <v>424</v>
      </c>
      <c r="B437" s="140" t="s">
        <v>823</v>
      </c>
      <c r="C437" s="80" t="s">
        <v>709</v>
      </c>
      <c r="D437" s="146">
        <v>240</v>
      </c>
      <c r="E437" s="154" t="s">
        <v>824</v>
      </c>
      <c r="F437" s="179">
        <f>F438</f>
        <v>3333.3</v>
      </c>
    </row>
    <row r="438" spans="1:7" s="136" customFormat="1" ht="14.25" x14ac:dyDescent="0.2">
      <c r="A438" s="83">
        <f t="shared" si="6"/>
        <v>425</v>
      </c>
      <c r="B438" s="86" t="s">
        <v>176</v>
      </c>
      <c r="C438" s="80" t="s">
        <v>709</v>
      </c>
      <c r="D438" s="146">
        <v>240</v>
      </c>
      <c r="E438" s="154" t="s">
        <v>175</v>
      </c>
      <c r="F438" s="179">
        <f>'Приложение 4'!G301</f>
        <v>3333.3</v>
      </c>
    </row>
    <row r="439" spans="1:7" s="37" customFormat="1" ht="14.25" x14ac:dyDescent="0.2">
      <c r="A439" s="83">
        <f t="shared" si="6"/>
        <v>426</v>
      </c>
      <c r="B439" s="102" t="s">
        <v>804</v>
      </c>
      <c r="C439" s="109" t="s">
        <v>848</v>
      </c>
      <c r="D439" s="110"/>
      <c r="E439" s="100"/>
      <c r="F439" s="180">
        <f>F440+F446+F451+F457+F473+F482+F487</f>
        <v>23449.900000000005</v>
      </c>
    </row>
    <row r="440" spans="1:7" s="136" customFormat="1" ht="48" x14ac:dyDescent="0.2">
      <c r="A440" s="83">
        <f t="shared" si="6"/>
        <v>427</v>
      </c>
      <c r="B440" s="140" t="s">
        <v>576</v>
      </c>
      <c r="C440" s="153" t="s">
        <v>575</v>
      </c>
      <c r="D440" s="151"/>
      <c r="E440" s="95"/>
      <c r="F440" s="179">
        <f>F441</f>
        <v>258.2</v>
      </c>
    </row>
    <row r="441" spans="1:7" s="136" customFormat="1" ht="24" x14ac:dyDescent="0.2">
      <c r="A441" s="83">
        <f t="shared" si="6"/>
        <v>428</v>
      </c>
      <c r="B441" s="82" t="s">
        <v>651</v>
      </c>
      <c r="C441" s="153" t="s">
        <v>575</v>
      </c>
      <c r="D441" s="146">
        <v>100</v>
      </c>
      <c r="E441" s="95"/>
      <c r="F441" s="179">
        <f>F442</f>
        <v>258.2</v>
      </c>
    </row>
    <row r="442" spans="1:7" s="136" customFormat="1" ht="14.25" x14ac:dyDescent="0.2">
      <c r="A442" s="83">
        <f t="shared" si="6"/>
        <v>429</v>
      </c>
      <c r="B442" s="82" t="s">
        <v>674</v>
      </c>
      <c r="C442" s="153" t="s">
        <v>575</v>
      </c>
      <c r="D442" s="146">
        <v>110</v>
      </c>
      <c r="E442" s="154"/>
      <c r="F442" s="179">
        <f>F443</f>
        <v>258.2</v>
      </c>
    </row>
    <row r="443" spans="1:7" s="136" customFormat="1" ht="14.25" x14ac:dyDescent="0.2">
      <c r="A443" s="83">
        <f t="shared" si="6"/>
        <v>430</v>
      </c>
      <c r="B443" s="140" t="s">
        <v>823</v>
      </c>
      <c r="C443" s="153" t="s">
        <v>575</v>
      </c>
      <c r="D443" s="146">
        <v>110</v>
      </c>
      <c r="E443" s="154" t="s">
        <v>824</v>
      </c>
      <c r="F443" s="179">
        <f>F444+F445</f>
        <v>258.2</v>
      </c>
    </row>
    <row r="444" spans="1:7" s="136" customFormat="1" ht="14.25" x14ac:dyDescent="0.2">
      <c r="A444" s="83">
        <f t="shared" si="6"/>
        <v>431</v>
      </c>
      <c r="B444" s="86" t="s">
        <v>482</v>
      </c>
      <c r="C444" s="153" t="s">
        <v>575</v>
      </c>
      <c r="D444" s="146">
        <v>110</v>
      </c>
      <c r="E444" s="154" t="s">
        <v>481</v>
      </c>
      <c r="F444" s="179">
        <f>'Приложение 4'!G273</f>
        <v>145.1</v>
      </c>
    </row>
    <row r="445" spans="1:7" s="37" customFormat="1" ht="14.25" x14ac:dyDescent="0.2">
      <c r="A445" s="83">
        <f t="shared" si="6"/>
        <v>432</v>
      </c>
      <c r="B445" s="86" t="s">
        <v>176</v>
      </c>
      <c r="C445" s="153" t="s">
        <v>575</v>
      </c>
      <c r="D445" s="91">
        <v>110</v>
      </c>
      <c r="E445" s="100" t="s">
        <v>175</v>
      </c>
      <c r="F445" s="81">
        <f>'Приложение 4'!G305</f>
        <v>113.1</v>
      </c>
      <c r="G445" s="39"/>
    </row>
    <row r="446" spans="1:7" s="136" customFormat="1" ht="60" x14ac:dyDescent="0.2">
      <c r="A446" s="83">
        <f t="shared" si="6"/>
        <v>433</v>
      </c>
      <c r="B446" s="140" t="s">
        <v>578</v>
      </c>
      <c r="C446" s="153" t="s">
        <v>577</v>
      </c>
      <c r="D446" s="151"/>
      <c r="E446" s="95"/>
      <c r="F446" s="179">
        <f>F447</f>
        <v>363.7</v>
      </c>
    </row>
    <row r="447" spans="1:7" s="136" customFormat="1" ht="24" x14ac:dyDescent="0.2">
      <c r="A447" s="83">
        <f t="shared" si="6"/>
        <v>434</v>
      </c>
      <c r="B447" s="82" t="s">
        <v>651</v>
      </c>
      <c r="C447" s="153" t="s">
        <v>577</v>
      </c>
      <c r="D447" s="146">
        <v>100</v>
      </c>
      <c r="E447" s="95"/>
      <c r="F447" s="179">
        <f>F448</f>
        <v>363.7</v>
      </c>
    </row>
    <row r="448" spans="1:7" s="136" customFormat="1" ht="14.25" x14ac:dyDescent="0.2">
      <c r="A448" s="83">
        <f t="shared" si="6"/>
        <v>435</v>
      </c>
      <c r="B448" s="82" t="s">
        <v>674</v>
      </c>
      <c r="C448" s="153" t="s">
        <v>577</v>
      </c>
      <c r="D448" s="146">
        <v>110</v>
      </c>
      <c r="E448" s="154"/>
      <c r="F448" s="179">
        <f>F449</f>
        <v>363.7</v>
      </c>
    </row>
    <row r="449" spans="1:7" s="136" customFormat="1" ht="14.25" x14ac:dyDescent="0.2">
      <c r="A449" s="83">
        <f t="shared" si="6"/>
        <v>436</v>
      </c>
      <c r="B449" s="140" t="s">
        <v>823</v>
      </c>
      <c r="C449" s="153" t="s">
        <v>577</v>
      </c>
      <c r="D449" s="146">
        <v>110</v>
      </c>
      <c r="E449" s="154" t="s">
        <v>824</v>
      </c>
      <c r="F449" s="179">
        <f>F450</f>
        <v>363.7</v>
      </c>
    </row>
    <row r="450" spans="1:7" s="136" customFormat="1" ht="14.25" x14ac:dyDescent="0.2">
      <c r="A450" s="83">
        <f t="shared" si="6"/>
        <v>437</v>
      </c>
      <c r="B450" s="86" t="s">
        <v>482</v>
      </c>
      <c r="C450" s="153" t="s">
        <v>577</v>
      </c>
      <c r="D450" s="146">
        <v>110</v>
      </c>
      <c r="E450" s="154" t="s">
        <v>481</v>
      </c>
      <c r="F450" s="179">
        <f>'Приложение 4'!G276</f>
        <v>363.7</v>
      </c>
    </row>
    <row r="451" spans="1:7" s="136" customFormat="1" ht="48" x14ac:dyDescent="0.2">
      <c r="A451" s="83">
        <f t="shared" si="6"/>
        <v>438</v>
      </c>
      <c r="B451" s="70" t="s">
        <v>442</v>
      </c>
      <c r="C451" s="153" t="s">
        <v>633</v>
      </c>
      <c r="D451" s="151"/>
      <c r="E451" s="95"/>
      <c r="F451" s="179">
        <f>F452</f>
        <v>627.5</v>
      </c>
    </row>
    <row r="452" spans="1:7" s="136" customFormat="1" ht="24" x14ac:dyDescent="0.2">
      <c r="A452" s="83">
        <f t="shared" si="6"/>
        <v>439</v>
      </c>
      <c r="B452" s="82" t="s">
        <v>651</v>
      </c>
      <c r="C452" s="153" t="s">
        <v>633</v>
      </c>
      <c r="D452" s="146">
        <v>100</v>
      </c>
      <c r="E452" s="95"/>
      <c r="F452" s="179">
        <f>F453</f>
        <v>627.5</v>
      </c>
    </row>
    <row r="453" spans="1:7" s="136" customFormat="1" ht="14.25" x14ac:dyDescent="0.2">
      <c r="A453" s="83">
        <f t="shared" si="6"/>
        <v>440</v>
      </c>
      <c r="B453" s="82" t="s">
        <v>674</v>
      </c>
      <c r="C453" s="153" t="s">
        <v>633</v>
      </c>
      <c r="D453" s="146">
        <v>110</v>
      </c>
      <c r="E453" s="154"/>
      <c r="F453" s="179">
        <f>F454</f>
        <v>627.5</v>
      </c>
    </row>
    <row r="454" spans="1:7" s="136" customFormat="1" ht="14.25" x14ac:dyDescent="0.2">
      <c r="A454" s="83">
        <f t="shared" si="6"/>
        <v>441</v>
      </c>
      <c r="B454" s="140" t="s">
        <v>823</v>
      </c>
      <c r="C454" s="153" t="s">
        <v>633</v>
      </c>
      <c r="D454" s="146">
        <v>110</v>
      </c>
      <c r="E454" s="154" t="s">
        <v>824</v>
      </c>
      <c r="F454" s="179">
        <f>F455+F456</f>
        <v>627.5</v>
      </c>
    </row>
    <row r="455" spans="1:7" s="136" customFormat="1" ht="14.25" x14ac:dyDescent="0.2">
      <c r="A455" s="83">
        <f t="shared" si="6"/>
        <v>442</v>
      </c>
      <c r="B455" s="86" t="s">
        <v>482</v>
      </c>
      <c r="C455" s="153" t="s">
        <v>633</v>
      </c>
      <c r="D455" s="146">
        <v>110</v>
      </c>
      <c r="E455" s="154" t="s">
        <v>481</v>
      </c>
      <c r="F455" s="179">
        <f>'Приложение 4'!G279</f>
        <v>251</v>
      </c>
    </row>
    <row r="456" spans="1:7" s="37" customFormat="1" ht="14.25" x14ac:dyDescent="0.2">
      <c r="A456" s="83">
        <f t="shared" si="6"/>
        <v>443</v>
      </c>
      <c r="B456" s="86" t="s">
        <v>176</v>
      </c>
      <c r="C456" s="153" t="s">
        <v>633</v>
      </c>
      <c r="D456" s="91">
        <v>110</v>
      </c>
      <c r="E456" s="100" t="s">
        <v>175</v>
      </c>
      <c r="F456" s="81">
        <f>'Приложение 4'!G308</f>
        <v>376.5</v>
      </c>
      <c r="G456" s="39"/>
    </row>
    <row r="457" spans="1:7" s="37" customFormat="1" ht="36" x14ac:dyDescent="0.2">
      <c r="A457" s="83">
        <f t="shared" si="6"/>
        <v>444</v>
      </c>
      <c r="B457" s="104" t="s">
        <v>443</v>
      </c>
      <c r="C457" s="108" t="s">
        <v>849</v>
      </c>
      <c r="D457" s="91"/>
      <c r="E457" s="100"/>
      <c r="F457" s="179">
        <f>F458+F463+F468</f>
        <v>22010.200000000004</v>
      </c>
      <c r="G457" s="39"/>
    </row>
    <row r="458" spans="1:7" s="37" customFormat="1" ht="24" x14ac:dyDescent="0.2">
      <c r="A458" s="83">
        <f t="shared" ref="A458:A521" si="7">A457+1</f>
        <v>445</v>
      </c>
      <c r="B458" s="82" t="s">
        <v>651</v>
      </c>
      <c r="C458" s="108" t="s">
        <v>849</v>
      </c>
      <c r="D458" s="91">
        <v>100</v>
      </c>
      <c r="E458" s="100"/>
      <c r="F458" s="179">
        <f>F459</f>
        <v>16298.900000000001</v>
      </c>
      <c r="G458" s="39"/>
    </row>
    <row r="459" spans="1:7" s="37" customFormat="1" ht="14.25" x14ac:dyDescent="0.2">
      <c r="A459" s="83">
        <f t="shared" si="7"/>
        <v>446</v>
      </c>
      <c r="B459" s="82" t="s">
        <v>674</v>
      </c>
      <c r="C459" s="108" t="s">
        <v>849</v>
      </c>
      <c r="D459" s="91">
        <v>110</v>
      </c>
      <c r="E459" s="100"/>
      <c r="F459" s="81">
        <f>F460</f>
        <v>16298.900000000001</v>
      </c>
      <c r="G459" s="39"/>
    </row>
    <row r="460" spans="1:7" s="37" customFormat="1" ht="14.25" x14ac:dyDescent="0.2">
      <c r="A460" s="83">
        <f t="shared" si="7"/>
        <v>447</v>
      </c>
      <c r="B460" s="70" t="s">
        <v>823</v>
      </c>
      <c r="C460" s="108" t="s">
        <v>849</v>
      </c>
      <c r="D460" s="91">
        <v>110</v>
      </c>
      <c r="E460" s="100" t="s">
        <v>824</v>
      </c>
      <c r="F460" s="81">
        <f>F461+F462</f>
        <v>16298.900000000001</v>
      </c>
      <c r="G460" s="39"/>
    </row>
    <row r="461" spans="1:7" s="136" customFormat="1" ht="14.25" x14ac:dyDescent="0.2">
      <c r="A461" s="83">
        <f t="shared" si="7"/>
        <v>448</v>
      </c>
      <c r="B461" s="86" t="s">
        <v>482</v>
      </c>
      <c r="C461" s="108" t="s">
        <v>849</v>
      </c>
      <c r="D461" s="146">
        <v>110</v>
      </c>
      <c r="E461" s="154" t="s">
        <v>481</v>
      </c>
      <c r="F461" s="179">
        <f>'Приложение 4'!G282</f>
        <v>11331.800000000001</v>
      </c>
    </row>
    <row r="462" spans="1:7" s="37" customFormat="1" ht="14.25" x14ac:dyDescent="0.2">
      <c r="A462" s="83">
        <f t="shared" si="7"/>
        <v>449</v>
      </c>
      <c r="B462" s="86" t="s">
        <v>176</v>
      </c>
      <c r="C462" s="108" t="s">
        <v>849</v>
      </c>
      <c r="D462" s="91">
        <v>110</v>
      </c>
      <c r="E462" s="100" t="s">
        <v>175</v>
      </c>
      <c r="F462" s="81">
        <f>'Приложение 4'!G311</f>
        <v>4967.1000000000004</v>
      </c>
      <c r="G462" s="39"/>
    </row>
    <row r="463" spans="1:7" s="37" customFormat="1" ht="14.25" x14ac:dyDescent="0.2">
      <c r="A463" s="83">
        <f t="shared" si="7"/>
        <v>450</v>
      </c>
      <c r="B463" s="86" t="s">
        <v>296</v>
      </c>
      <c r="C463" s="108" t="s">
        <v>849</v>
      </c>
      <c r="D463" s="91">
        <v>200</v>
      </c>
      <c r="E463" s="100"/>
      <c r="F463" s="81">
        <f>F464</f>
        <v>5702.4</v>
      </c>
      <c r="G463" s="39"/>
    </row>
    <row r="464" spans="1:7" s="37" customFormat="1" ht="14.25" x14ac:dyDescent="0.2">
      <c r="A464" s="83">
        <f t="shared" si="7"/>
        <v>451</v>
      </c>
      <c r="B464" s="82" t="s">
        <v>864</v>
      </c>
      <c r="C464" s="108" t="s">
        <v>849</v>
      </c>
      <c r="D464" s="91">
        <v>240</v>
      </c>
      <c r="E464" s="100"/>
      <c r="F464" s="81">
        <f>F465</f>
        <v>5702.4</v>
      </c>
      <c r="G464" s="39"/>
    </row>
    <row r="465" spans="1:7" s="37" customFormat="1" ht="14.25" x14ac:dyDescent="0.2">
      <c r="A465" s="83">
        <f t="shared" si="7"/>
        <v>452</v>
      </c>
      <c r="B465" s="70" t="s">
        <v>823</v>
      </c>
      <c r="C465" s="108" t="s">
        <v>849</v>
      </c>
      <c r="D465" s="91">
        <v>240</v>
      </c>
      <c r="E465" s="100" t="s">
        <v>824</v>
      </c>
      <c r="F465" s="81">
        <f>F466+F467</f>
        <v>5702.4</v>
      </c>
      <c r="G465" s="39"/>
    </row>
    <row r="466" spans="1:7" s="136" customFormat="1" ht="14.25" x14ac:dyDescent="0.2">
      <c r="A466" s="83">
        <f t="shared" si="7"/>
        <v>453</v>
      </c>
      <c r="B466" s="86" t="s">
        <v>482</v>
      </c>
      <c r="C466" s="108" t="s">
        <v>849</v>
      </c>
      <c r="D466" s="146">
        <v>240</v>
      </c>
      <c r="E466" s="154" t="s">
        <v>481</v>
      </c>
      <c r="F466" s="179">
        <f>'Приложение 4'!G284</f>
        <v>2973.6</v>
      </c>
    </row>
    <row r="467" spans="1:7" s="37" customFormat="1" ht="14.25" x14ac:dyDescent="0.2">
      <c r="A467" s="83">
        <f t="shared" si="7"/>
        <v>454</v>
      </c>
      <c r="B467" s="86" t="s">
        <v>176</v>
      </c>
      <c r="C467" s="108" t="s">
        <v>849</v>
      </c>
      <c r="D467" s="91">
        <v>240</v>
      </c>
      <c r="E467" s="100" t="s">
        <v>175</v>
      </c>
      <c r="F467" s="81">
        <f>'Приложение 4'!G313</f>
        <v>2728.8</v>
      </c>
      <c r="G467" s="39"/>
    </row>
    <row r="468" spans="1:7" s="37" customFormat="1" ht="14.25" x14ac:dyDescent="0.2">
      <c r="A468" s="83">
        <f t="shared" si="7"/>
        <v>455</v>
      </c>
      <c r="B468" s="208" t="s">
        <v>591</v>
      </c>
      <c r="C468" s="108" t="s">
        <v>849</v>
      </c>
      <c r="D468" s="88" t="s">
        <v>592</v>
      </c>
      <c r="E468" s="88"/>
      <c r="F468" s="179">
        <f>F469</f>
        <v>8.9</v>
      </c>
    </row>
    <row r="469" spans="1:7" s="37" customFormat="1" ht="14.25" x14ac:dyDescent="0.2">
      <c r="A469" s="83">
        <f t="shared" si="7"/>
        <v>456</v>
      </c>
      <c r="B469" s="77" t="s">
        <v>87</v>
      </c>
      <c r="C469" s="108" t="s">
        <v>849</v>
      </c>
      <c r="D469" s="88" t="s">
        <v>88</v>
      </c>
      <c r="E469" s="88"/>
      <c r="F469" s="179">
        <f>F470</f>
        <v>8.9</v>
      </c>
    </row>
    <row r="470" spans="1:7" s="37" customFormat="1" ht="14.25" x14ac:dyDescent="0.2">
      <c r="A470" s="83">
        <f t="shared" si="7"/>
        <v>457</v>
      </c>
      <c r="B470" s="70" t="s">
        <v>823</v>
      </c>
      <c r="C470" s="108" t="s">
        <v>849</v>
      </c>
      <c r="D470" s="88" t="s">
        <v>88</v>
      </c>
      <c r="E470" s="95" t="s">
        <v>824</v>
      </c>
      <c r="F470" s="179">
        <f>F472+F471</f>
        <v>8.9</v>
      </c>
    </row>
    <row r="471" spans="1:7" s="136" customFormat="1" ht="14.25" x14ac:dyDescent="0.2">
      <c r="A471" s="83">
        <f t="shared" si="7"/>
        <v>458</v>
      </c>
      <c r="B471" s="86" t="s">
        <v>482</v>
      </c>
      <c r="C471" s="108" t="s">
        <v>849</v>
      </c>
      <c r="D471" s="146">
        <v>850</v>
      </c>
      <c r="E471" s="154" t="s">
        <v>481</v>
      </c>
      <c r="F471" s="179">
        <f>'Приложение 4'!G286</f>
        <v>1.4</v>
      </c>
    </row>
    <row r="472" spans="1:7" s="37" customFormat="1" ht="14.25" x14ac:dyDescent="0.2">
      <c r="A472" s="83">
        <f t="shared" si="7"/>
        <v>459</v>
      </c>
      <c r="B472" s="86" t="s">
        <v>176</v>
      </c>
      <c r="C472" s="108" t="s">
        <v>849</v>
      </c>
      <c r="D472" s="88" t="s">
        <v>88</v>
      </c>
      <c r="E472" s="95" t="s">
        <v>175</v>
      </c>
      <c r="F472" s="179">
        <f>'Приложение 4'!G315</f>
        <v>7.5</v>
      </c>
    </row>
    <row r="473" spans="1:7" s="37" customFormat="1" ht="36" x14ac:dyDescent="0.2">
      <c r="A473" s="83">
        <f t="shared" si="7"/>
        <v>460</v>
      </c>
      <c r="B473" s="99" t="s">
        <v>444</v>
      </c>
      <c r="C473" s="105" t="s">
        <v>62</v>
      </c>
      <c r="D473" s="106"/>
      <c r="E473" s="100"/>
      <c r="F473" s="179">
        <f>F478+F476</f>
        <v>88.600000000000009</v>
      </c>
    </row>
    <row r="474" spans="1:7" s="37" customFormat="1" ht="24" x14ac:dyDescent="0.2">
      <c r="A474" s="83">
        <f t="shared" si="7"/>
        <v>461</v>
      </c>
      <c r="B474" s="82" t="s">
        <v>651</v>
      </c>
      <c r="C474" s="105" t="s">
        <v>62</v>
      </c>
      <c r="D474" s="91">
        <v>100</v>
      </c>
      <c r="E474" s="100"/>
      <c r="F474" s="179">
        <f>F475</f>
        <v>74.400000000000006</v>
      </c>
      <c r="G474" s="39"/>
    </row>
    <row r="475" spans="1:7" s="37" customFormat="1" ht="14.25" x14ac:dyDescent="0.2">
      <c r="A475" s="83">
        <f t="shared" si="7"/>
        <v>462</v>
      </c>
      <c r="B475" s="82" t="s">
        <v>674</v>
      </c>
      <c r="C475" s="105" t="s">
        <v>62</v>
      </c>
      <c r="D475" s="91">
        <v>110</v>
      </c>
      <c r="E475" s="100"/>
      <c r="F475" s="81">
        <f>F478</f>
        <v>74.400000000000006</v>
      </c>
      <c r="G475" s="39"/>
    </row>
    <row r="476" spans="1:7" s="37" customFormat="1" ht="14.25" x14ac:dyDescent="0.2">
      <c r="A476" s="83">
        <f t="shared" si="7"/>
        <v>463</v>
      </c>
      <c r="B476" s="70" t="s">
        <v>823</v>
      </c>
      <c r="C476" s="105" t="s">
        <v>62</v>
      </c>
      <c r="D476" s="106">
        <v>110</v>
      </c>
      <c r="E476" s="100" t="s">
        <v>824</v>
      </c>
      <c r="F476" s="179">
        <f>F477</f>
        <v>14.2</v>
      </c>
    </row>
    <row r="477" spans="1:7" s="37" customFormat="1" ht="14.25" x14ac:dyDescent="0.2">
      <c r="A477" s="83">
        <f t="shared" si="7"/>
        <v>464</v>
      </c>
      <c r="B477" s="70" t="s">
        <v>825</v>
      </c>
      <c r="C477" s="105" t="s">
        <v>62</v>
      </c>
      <c r="D477" s="106">
        <v>110</v>
      </c>
      <c r="E477" s="100" t="s">
        <v>826</v>
      </c>
      <c r="F477" s="179">
        <f>'Приложение 4'!G336</f>
        <v>14.2</v>
      </c>
    </row>
    <row r="478" spans="1:7" s="37" customFormat="1" ht="14.25" x14ac:dyDescent="0.2">
      <c r="A478" s="83">
        <f t="shared" si="7"/>
        <v>465</v>
      </c>
      <c r="B478" s="86" t="s">
        <v>296</v>
      </c>
      <c r="C478" s="105" t="s">
        <v>62</v>
      </c>
      <c r="D478" s="106">
        <v>200</v>
      </c>
      <c r="E478" s="100"/>
      <c r="F478" s="179">
        <f>F479</f>
        <v>74.400000000000006</v>
      </c>
    </row>
    <row r="479" spans="1:7" s="37" customFormat="1" ht="14.25" x14ac:dyDescent="0.2">
      <c r="A479" s="83">
        <f t="shared" si="7"/>
        <v>466</v>
      </c>
      <c r="B479" s="82" t="s">
        <v>864</v>
      </c>
      <c r="C479" s="105" t="s">
        <v>62</v>
      </c>
      <c r="D479" s="106">
        <v>240</v>
      </c>
      <c r="E479" s="100"/>
      <c r="F479" s="179">
        <f>F480</f>
        <v>74.400000000000006</v>
      </c>
    </row>
    <row r="480" spans="1:7" s="37" customFormat="1" ht="14.25" x14ac:dyDescent="0.2">
      <c r="A480" s="83">
        <f t="shared" si="7"/>
        <v>467</v>
      </c>
      <c r="B480" s="70" t="s">
        <v>823</v>
      </c>
      <c r="C480" s="105" t="s">
        <v>62</v>
      </c>
      <c r="D480" s="106">
        <v>240</v>
      </c>
      <c r="E480" s="100" t="s">
        <v>824</v>
      </c>
      <c r="F480" s="179">
        <f>F481</f>
        <v>74.400000000000006</v>
      </c>
    </row>
    <row r="481" spans="1:6" s="37" customFormat="1" ht="14.25" x14ac:dyDescent="0.2">
      <c r="A481" s="83">
        <f t="shared" si="7"/>
        <v>468</v>
      </c>
      <c r="B481" s="70" t="s">
        <v>825</v>
      </c>
      <c r="C481" s="105" t="s">
        <v>62</v>
      </c>
      <c r="D481" s="106">
        <v>240</v>
      </c>
      <c r="E481" s="100" t="s">
        <v>826</v>
      </c>
      <c r="F481" s="179">
        <f>'Приложение 4'!G338</f>
        <v>74.400000000000006</v>
      </c>
    </row>
    <row r="482" spans="1:6" s="37" customFormat="1" ht="36" x14ac:dyDescent="0.2">
      <c r="A482" s="83">
        <f t="shared" si="7"/>
        <v>469</v>
      </c>
      <c r="B482" s="99" t="s">
        <v>39</v>
      </c>
      <c r="C482" s="105" t="s">
        <v>63</v>
      </c>
      <c r="D482" s="106"/>
      <c r="E482" s="100"/>
      <c r="F482" s="179">
        <f>F483</f>
        <v>45</v>
      </c>
    </row>
    <row r="483" spans="1:6" s="37" customFormat="1" ht="14.25" x14ac:dyDescent="0.2">
      <c r="A483" s="83">
        <f t="shared" si="7"/>
        <v>470</v>
      </c>
      <c r="B483" s="86" t="s">
        <v>296</v>
      </c>
      <c r="C483" s="105" t="s">
        <v>63</v>
      </c>
      <c r="D483" s="106">
        <v>200</v>
      </c>
      <c r="E483" s="100"/>
      <c r="F483" s="179">
        <f>F484</f>
        <v>45</v>
      </c>
    </row>
    <row r="484" spans="1:6" s="37" customFormat="1" ht="14.25" x14ac:dyDescent="0.2">
      <c r="A484" s="83">
        <f t="shared" si="7"/>
        <v>471</v>
      </c>
      <c r="B484" s="82" t="s">
        <v>864</v>
      </c>
      <c r="C484" s="105" t="s">
        <v>63</v>
      </c>
      <c r="D484" s="106">
        <v>240</v>
      </c>
      <c r="E484" s="100"/>
      <c r="F484" s="179">
        <f>F485</f>
        <v>45</v>
      </c>
    </row>
    <row r="485" spans="1:6" s="37" customFormat="1" ht="14.25" x14ac:dyDescent="0.2">
      <c r="A485" s="83">
        <f t="shared" si="7"/>
        <v>472</v>
      </c>
      <c r="B485" s="70" t="s">
        <v>823</v>
      </c>
      <c r="C485" s="105" t="s">
        <v>63</v>
      </c>
      <c r="D485" s="106">
        <v>240</v>
      </c>
      <c r="E485" s="100" t="s">
        <v>824</v>
      </c>
      <c r="F485" s="179">
        <f>F486</f>
        <v>45</v>
      </c>
    </row>
    <row r="486" spans="1:6" s="37" customFormat="1" ht="14.25" x14ac:dyDescent="0.2">
      <c r="A486" s="83">
        <f t="shared" si="7"/>
        <v>473</v>
      </c>
      <c r="B486" s="70" t="s">
        <v>825</v>
      </c>
      <c r="C486" s="105" t="s">
        <v>63</v>
      </c>
      <c r="D486" s="106">
        <v>240</v>
      </c>
      <c r="E486" s="100" t="s">
        <v>826</v>
      </c>
      <c r="F486" s="179">
        <f>'Приложение 4'!G341</f>
        <v>45</v>
      </c>
    </row>
    <row r="487" spans="1:6" s="37" customFormat="1" ht="36" x14ac:dyDescent="0.2">
      <c r="A487" s="83">
        <f t="shared" si="7"/>
        <v>474</v>
      </c>
      <c r="B487" s="104" t="s">
        <v>40</v>
      </c>
      <c r="C487" s="105" t="s">
        <v>64</v>
      </c>
      <c r="D487" s="106"/>
      <c r="E487" s="100"/>
      <c r="F487" s="179">
        <f>F488</f>
        <v>56.7</v>
      </c>
    </row>
    <row r="488" spans="1:6" s="37" customFormat="1" ht="14.25" x14ac:dyDescent="0.2">
      <c r="A488" s="83">
        <f t="shared" si="7"/>
        <v>475</v>
      </c>
      <c r="B488" s="86" t="s">
        <v>296</v>
      </c>
      <c r="C488" s="105" t="s">
        <v>64</v>
      </c>
      <c r="D488" s="106">
        <v>200</v>
      </c>
      <c r="E488" s="100"/>
      <c r="F488" s="179">
        <f>F489</f>
        <v>56.7</v>
      </c>
    </row>
    <row r="489" spans="1:6" s="37" customFormat="1" ht="14.25" x14ac:dyDescent="0.2">
      <c r="A489" s="83">
        <f t="shared" si="7"/>
        <v>476</v>
      </c>
      <c r="B489" s="82" t="s">
        <v>864</v>
      </c>
      <c r="C489" s="105" t="s">
        <v>64</v>
      </c>
      <c r="D489" s="106">
        <v>240</v>
      </c>
      <c r="E489" s="100"/>
      <c r="F489" s="179">
        <f>F490</f>
        <v>56.7</v>
      </c>
    </row>
    <row r="490" spans="1:6" s="37" customFormat="1" ht="14.25" x14ac:dyDescent="0.2">
      <c r="A490" s="83">
        <f t="shared" si="7"/>
        <v>477</v>
      </c>
      <c r="B490" s="70" t="s">
        <v>823</v>
      </c>
      <c r="C490" s="105" t="s">
        <v>64</v>
      </c>
      <c r="D490" s="106">
        <v>240</v>
      </c>
      <c r="E490" s="100" t="s">
        <v>824</v>
      </c>
      <c r="F490" s="179">
        <f>F491</f>
        <v>56.7</v>
      </c>
    </row>
    <row r="491" spans="1:6" s="37" customFormat="1" ht="14.25" x14ac:dyDescent="0.2">
      <c r="A491" s="83">
        <f t="shared" si="7"/>
        <v>478</v>
      </c>
      <c r="B491" s="70" t="s">
        <v>825</v>
      </c>
      <c r="C491" s="105" t="s">
        <v>64</v>
      </c>
      <c r="D491" s="106">
        <v>240</v>
      </c>
      <c r="E491" s="100" t="s">
        <v>826</v>
      </c>
      <c r="F491" s="179">
        <f>'Приложение 4'!G344</f>
        <v>56.7</v>
      </c>
    </row>
    <row r="492" spans="1:6" s="36" customFormat="1" ht="15" x14ac:dyDescent="0.25">
      <c r="A492" s="83">
        <f t="shared" si="7"/>
        <v>479</v>
      </c>
      <c r="B492" s="102" t="s">
        <v>19</v>
      </c>
      <c r="C492" s="103" t="s">
        <v>597</v>
      </c>
      <c r="D492" s="107"/>
      <c r="E492" s="97"/>
      <c r="F492" s="183">
        <f>F513+F503+F535+F540+F550+F559+F574+F522+F498+F569+F564+F545+F493+F508</f>
        <v>5521</v>
      </c>
    </row>
    <row r="493" spans="1:6" s="136" customFormat="1" ht="48" x14ac:dyDescent="0.2">
      <c r="A493" s="83">
        <f t="shared" si="7"/>
        <v>480</v>
      </c>
      <c r="B493" s="140" t="s">
        <v>568</v>
      </c>
      <c r="C493" s="153" t="s">
        <v>567</v>
      </c>
      <c r="D493" s="151"/>
      <c r="E493" s="95"/>
      <c r="F493" s="179">
        <f>F494</f>
        <v>95.8</v>
      </c>
    </row>
    <row r="494" spans="1:6" s="136" customFormat="1" ht="24" x14ac:dyDescent="0.2">
      <c r="A494" s="83">
        <f t="shared" si="7"/>
        <v>481</v>
      </c>
      <c r="B494" s="82" t="s">
        <v>651</v>
      </c>
      <c r="C494" s="153" t="s">
        <v>567</v>
      </c>
      <c r="D494" s="146">
        <v>100</v>
      </c>
      <c r="E494" s="95"/>
      <c r="F494" s="179">
        <f>F495</f>
        <v>95.8</v>
      </c>
    </row>
    <row r="495" spans="1:6" s="136" customFormat="1" ht="14.25" x14ac:dyDescent="0.2">
      <c r="A495" s="83">
        <f t="shared" si="7"/>
        <v>482</v>
      </c>
      <c r="B495" s="82" t="s">
        <v>674</v>
      </c>
      <c r="C495" s="153" t="s">
        <v>567</v>
      </c>
      <c r="D495" s="146">
        <v>110</v>
      </c>
      <c r="E495" s="154"/>
      <c r="F495" s="179">
        <f>F496</f>
        <v>95.8</v>
      </c>
    </row>
    <row r="496" spans="1:6" s="136" customFormat="1" ht="14.25" x14ac:dyDescent="0.2">
      <c r="A496" s="83">
        <f t="shared" si="7"/>
        <v>483</v>
      </c>
      <c r="B496" s="86" t="s">
        <v>546</v>
      </c>
      <c r="C496" s="153" t="s">
        <v>567</v>
      </c>
      <c r="D496" s="146">
        <v>110</v>
      </c>
      <c r="E496" s="154" t="s">
        <v>547</v>
      </c>
      <c r="F496" s="179">
        <f>F497</f>
        <v>95.8</v>
      </c>
    </row>
    <row r="497" spans="1:6" s="136" customFormat="1" ht="14.25" x14ac:dyDescent="0.2">
      <c r="A497" s="83">
        <f t="shared" si="7"/>
        <v>484</v>
      </c>
      <c r="B497" s="86" t="s">
        <v>835</v>
      </c>
      <c r="C497" s="153" t="s">
        <v>567</v>
      </c>
      <c r="D497" s="146">
        <v>110</v>
      </c>
      <c r="E497" s="154" t="s">
        <v>552</v>
      </c>
      <c r="F497" s="179">
        <f>'Приложение 4'!G194</f>
        <v>95.8</v>
      </c>
    </row>
    <row r="498" spans="1:6" s="136" customFormat="1" ht="48" x14ac:dyDescent="0.2">
      <c r="A498" s="83">
        <f t="shared" si="7"/>
        <v>485</v>
      </c>
      <c r="B498" s="70" t="s">
        <v>622</v>
      </c>
      <c r="C498" s="153" t="s">
        <v>632</v>
      </c>
      <c r="D498" s="151"/>
      <c r="E498" s="95"/>
      <c r="F498" s="179">
        <f>F499</f>
        <v>64</v>
      </c>
    </row>
    <row r="499" spans="1:6" s="136" customFormat="1" ht="24" x14ac:dyDescent="0.2">
      <c r="A499" s="83">
        <f t="shared" si="7"/>
        <v>486</v>
      </c>
      <c r="B499" s="82" t="s">
        <v>651</v>
      </c>
      <c r="C499" s="153" t="s">
        <v>632</v>
      </c>
      <c r="D499" s="146">
        <v>100</v>
      </c>
      <c r="E499" s="95"/>
      <c r="F499" s="179">
        <f>F500</f>
        <v>64</v>
      </c>
    </row>
    <row r="500" spans="1:6" s="136" customFormat="1" ht="14.25" x14ac:dyDescent="0.2">
      <c r="A500" s="83">
        <f t="shared" si="7"/>
        <v>487</v>
      </c>
      <c r="B500" s="82" t="s">
        <v>674</v>
      </c>
      <c r="C500" s="153" t="s">
        <v>632</v>
      </c>
      <c r="D500" s="146">
        <v>110</v>
      </c>
      <c r="E500" s="154"/>
      <c r="F500" s="179">
        <f>F501</f>
        <v>64</v>
      </c>
    </row>
    <row r="501" spans="1:6" s="136" customFormat="1" ht="14.25" x14ac:dyDescent="0.2">
      <c r="A501" s="83">
        <f t="shared" si="7"/>
        <v>488</v>
      </c>
      <c r="B501" s="86" t="s">
        <v>546</v>
      </c>
      <c r="C501" s="153" t="s">
        <v>632</v>
      </c>
      <c r="D501" s="146">
        <v>110</v>
      </c>
      <c r="E501" s="154" t="s">
        <v>547</v>
      </c>
      <c r="F501" s="179">
        <f>F502</f>
        <v>64</v>
      </c>
    </row>
    <row r="502" spans="1:6" s="136" customFormat="1" ht="14.25" x14ac:dyDescent="0.2">
      <c r="A502" s="83">
        <f t="shared" si="7"/>
        <v>489</v>
      </c>
      <c r="B502" s="86" t="s">
        <v>835</v>
      </c>
      <c r="C502" s="153" t="s">
        <v>632</v>
      </c>
      <c r="D502" s="146">
        <v>110</v>
      </c>
      <c r="E502" s="154" t="s">
        <v>552</v>
      </c>
      <c r="F502" s="179">
        <f>'Приложение 4'!G197</f>
        <v>64</v>
      </c>
    </row>
    <row r="503" spans="1:6" s="37" customFormat="1" ht="36" x14ac:dyDescent="0.2">
      <c r="A503" s="83">
        <f t="shared" si="7"/>
        <v>490</v>
      </c>
      <c r="B503" s="99" t="s">
        <v>623</v>
      </c>
      <c r="C503" s="105" t="s">
        <v>850</v>
      </c>
      <c r="D503" s="106"/>
      <c r="E503" s="100"/>
      <c r="F503" s="184">
        <f>F504</f>
        <v>414.1</v>
      </c>
    </row>
    <row r="504" spans="1:6" s="37" customFormat="1" ht="14.25" x14ac:dyDescent="0.2">
      <c r="A504" s="83">
        <f t="shared" si="7"/>
        <v>491</v>
      </c>
      <c r="B504" s="86" t="s">
        <v>296</v>
      </c>
      <c r="C504" s="105" t="s">
        <v>850</v>
      </c>
      <c r="D504" s="106">
        <v>200</v>
      </c>
      <c r="E504" s="100"/>
      <c r="F504" s="187">
        <f>F505</f>
        <v>414.1</v>
      </c>
    </row>
    <row r="505" spans="1:6" s="37" customFormat="1" ht="14.25" x14ac:dyDescent="0.2">
      <c r="A505" s="83">
        <f t="shared" si="7"/>
        <v>492</v>
      </c>
      <c r="B505" s="82" t="s">
        <v>864</v>
      </c>
      <c r="C505" s="105" t="s">
        <v>850</v>
      </c>
      <c r="D505" s="106">
        <v>240</v>
      </c>
      <c r="E505" s="100"/>
      <c r="F505" s="187">
        <f>F506</f>
        <v>414.1</v>
      </c>
    </row>
    <row r="506" spans="1:6" s="37" customFormat="1" ht="14.25" x14ac:dyDescent="0.2">
      <c r="A506" s="83">
        <f t="shared" si="7"/>
        <v>493</v>
      </c>
      <c r="B506" s="86" t="s">
        <v>546</v>
      </c>
      <c r="C506" s="105" t="s">
        <v>850</v>
      </c>
      <c r="D506" s="106">
        <v>240</v>
      </c>
      <c r="E506" s="100" t="s">
        <v>547</v>
      </c>
      <c r="F506" s="187">
        <f>F507</f>
        <v>414.1</v>
      </c>
    </row>
    <row r="507" spans="1:6" s="37" customFormat="1" ht="14.25" x14ac:dyDescent="0.2">
      <c r="A507" s="83">
        <f t="shared" si="7"/>
        <v>494</v>
      </c>
      <c r="B507" s="86" t="s">
        <v>835</v>
      </c>
      <c r="C507" s="105" t="s">
        <v>850</v>
      </c>
      <c r="D507" s="106">
        <v>240</v>
      </c>
      <c r="E507" s="100" t="s">
        <v>552</v>
      </c>
      <c r="F507" s="187">
        <f>'Приложение 4'!G200</f>
        <v>414.1</v>
      </c>
    </row>
    <row r="508" spans="1:6" s="37" customFormat="1" ht="48" x14ac:dyDescent="0.2">
      <c r="A508" s="83">
        <f t="shared" si="7"/>
        <v>495</v>
      </c>
      <c r="B508" s="209" t="s">
        <v>570</v>
      </c>
      <c r="C508" s="210" t="s">
        <v>569</v>
      </c>
      <c r="D508" s="106"/>
      <c r="E508" s="100"/>
      <c r="F508" s="184">
        <f>F509</f>
        <v>300</v>
      </c>
    </row>
    <row r="509" spans="1:6" s="37" customFormat="1" ht="14.25" x14ac:dyDescent="0.2">
      <c r="A509" s="83">
        <f t="shared" si="7"/>
        <v>496</v>
      </c>
      <c r="B509" s="86" t="s">
        <v>296</v>
      </c>
      <c r="C509" s="210" t="s">
        <v>569</v>
      </c>
      <c r="D509" s="106">
        <v>200</v>
      </c>
      <c r="E509" s="100"/>
      <c r="F509" s="187">
        <f>F510</f>
        <v>300</v>
      </c>
    </row>
    <row r="510" spans="1:6" s="37" customFormat="1" ht="14.25" x14ac:dyDescent="0.2">
      <c r="A510" s="83">
        <f t="shared" si="7"/>
        <v>497</v>
      </c>
      <c r="B510" s="82" t="s">
        <v>864</v>
      </c>
      <c r="C510" s="210" t="s">
        <v>569</v>
      </c>
      <c r="D510" s="106">
        <v>240</v>
      </c>
      <c r="E510" s="100"/>
      <c r="F510" s="187">
        <f>F511</f>
        <v>300</v>
      </c>
    </row>
    <row r="511" spans="1:6" s="37" customFormat="1" ht="14.25" x14ac:dyDescent="0.2">
      <c r="A511" s="83">
        <f t="shared" si="7"/>
        <v>498</v>
      </c>
      <c r="B511" s="86" t="s">
        <v>546</v>
      </c>
      <c r="C511" s="210" t="s">
        <v>569</v>
      </c>
      <c r="D511" s="106">
        <v>240</v>
      </c>
      <c r="E511" s="100" t="s">
        <v>547</v>
      </c>
      <c r="F511" s="187">
        <f>F512</f>
        <v>300</v>
      </c>
    </row>
    <row r="512" spans="1:6" s="37" customFormat="1" ht="14.25" x14ac:dyDescent="0.2">
      <c r="A512" s="83">
        <f t="shared" si="7"/>
        <v>499</v>
      </c>
      <c r="B512" s="86" t="s">
        <v>835</v>
      </c>
      <c r="C512" s="210" t="s">
        <v>569</v>
      </c>
      <c r="D512" s="106">
        <v>240</v>
      </c>
      <c r="E512" s="100" t="s">
        <v>552</v>
      </c>
      <c r="F512" s="187">
        <f>'Приложение 4'!G203</f>
        <v>300</v>
      </c>
    </row>
    <row r="513" spans="1:7" s="37" customFormat="1" ht="36" x14ac:dyDescent="0.2">
      <c r="A513" s="83">
        <f t="shared" si="7"/>
        <v>500</v>
      </c>
      <c r="B513" s="104" t="s">
        <v>624</v>
      </c>
      <c r="C513" s="108" t="s">
        <v>598</v>
      </c>
      <c r="D513" s="91"/>
      <c r="E513" s="88"/>
      <c r="F513" s="181">
        <f>F514+F518</f>
        <v>668</v>
      </c>
    </row>
    <row r="514" spans="1:7" s="37" customFormat="1" ht="24" x14ac:dyDescent="0.2">
      <c r="A514" s="83">
        <f t="shared" si="7"/>
        <v>501</v>
      </c>
      <c r="B514" s="82" t="s">
        <v>651</v>
      </c>
      <c r="C514" s="108" t="s">
        <v>598</v>
      </c>
      <c r="D514" s="88" t="s">
        <v>681</v>
      </c>
      <c r="E514" s="88"/>
      <c r="F514" s="182">
        <f>F515</f>
        <v>611</v>
      </c>
    </row>
    <row r="515" spans="1:7" s="37" customFormat="1" ht="14.25" x14ac:dyDescent="0.2">
      <c r="A515" s="83">
        <f t="shared" si="7"/>
        <v>502</v>
      </c>
      <c r="B515" s="82" t="s">
        <v>673</v>
      </c>
      <c r="C515" s="108" t="s">
        <v>598</v>
      </c>
      <c r="D515" s="88" t="s">
        <v>303</v>
      </c>
      <c r="E515" s="88"/>
      <c r="F515" s="182">
        <f>F516</f>
        <v>611</v>
      </c>
    </row>
    <row r="516" spans="1:7" s="37" customFormat="1" ht="14.25" x14ac:dyDescent="0.2">
      <c r="A516" s="83">
        <f t="shared" si="7"/>
        <v>503</v>
      </c>
      <c r="B516" s="70" t="s">
        <v>524</v>
      </c>
      <c r="C516" s="108" t="s">
        <v>598</v>
      </c>
      <c r="D516" s="88" t="s">
        <v>303</v>
      </c>
      <c r="E516" s="88" t="s">
        <v>730</v>
      </c>
      <c r="F516" s="182">
        <f>F517</f>
        <v>611</v>
      </c>
    </row>
    <row r="517" spans="1:7" s="37" customFormat="1" ht="24" x14ac:dyDescent="0.2">
      <c r="A517" s="83">
        <f t="shared" si="7"/>
        <v>504</v>
      </c>
      <c r="B517" s="70" t="s">
        <v>862</v>
      </c>
      <c r="C517" s="108" t="s">
        <v>598</v>
      </c>
      <c r="D517" s="88" t="s">
        <v>303</v>
      </c>
      <c r="E517" s="88" t="s">
        <v>500</v>
      </c>
      <c r="F517" s="182">
        <f>'Приложение 4'!G42</f>
        <v>611</v>
      </c>
    </row>
    <row r="518" spans="1:7" s="37" customFormat="1" ht="14.25" x14ac:dyDescent="0.2">
      <c r="A518" s="83">
        <f t="shared" si="7"/>
        <v>505</v>
      </c>
      <c r="B518" s="86" t="s">
        <v>296</v>
      </c>
      <c r="C518" s="108" t="s">
        <v>598</v>
      </c>
      <c r="D518" s="91">
        <v>200</v>
      </c>
      <c r="E518" s="88"/>
      <c r="F518" s="181">
        <f>F519</f>
        <v>57</v>
      </c>
    </row>
    <row r="519" spans="1:7" s="37" customFormat="1" ht="14.25" x14ac:dyDescent="0.2">
      <c r="A519" s="83">
        <f t="shared" si="7"/>
        <v>506</v>
      </c>
      <c r="B519" s="82" t="s">
        <v>864</v>
      </c>
      <c r="C519" s="108" t="s">
        <v>598</v>
      </c>
      <c r="D519" s="91">
        <v>240</v>
      </c>
      <c r="E519" s="88"/>
      <c r="F519" s="181">
        <f>F520</f>
        <v>57</v>
      </c>
    </row>
    <row r="520" spans="1:7" s="37" customFormat="1" ht="14.25" x14ac:dyDescent="0.2">
      <c r="A520" s="83">
        <f t="shared" si="7"/>
        <v>507</v>
      </c>
      <c r="B520" s="70" t="s">
        <v>524</v>
      </c>
      <c r="C520" s="108" t="s">
        <v>598</v>
      </c>
      <c r="D520" s="91">
        <v>240</v>
      </c>
      <c r="E520" s="88" t="s">
        <v>730</v>
      </c>
      <c r="F520" s="181">
        <f>F521</f>
        <v>57</v>
      </c>
    </row>
    <row r="521" spans="1:7" s="37" customFormat="1" ht="24" x14ac:dyDescent="0.2">
      <c r="A521" s="83">
        <f t="shared" si="7"/>
        <v>508</v>
      </c>
      <c r="B521" s="70" t="s">
        <v>862</v>
      </c>
      <c r="C521" s="108" t="s">
        <v>598</v>
      </c>
      <c r="D521" s="91">
        <v>240</v>
      </c>
      <c r="E521" s="88" t="s">
        <v>500</v>
      </c>
      <c r="F521" s="181">
        <f>'Приложение 4'!G44</f>
        <v>57</v>
      </c>
    </row>
    <row r="522" spans="1:7" s="28" customFormat="1" ht="36" x14ac:dyDescent="0.2">
      <c r="A522" s="83">
        <f t="shared" ref="A522:A585" si="8">A521+1</f>
        <v>509</v>
      </c>
      <c r="B522" s="74" t="s">
        <v>625</v>
      </c>
      <c r="C522" s="72" t="s">
        <v>852</v>
      </c>
      <c r="D522" s="73"/>
      <c r="E522" s="100"/>
      <c r="F522" s="81">
        <f>F523+F527+F531</f>
        <v>3354.1</v>
      </c>
      <c r="G522" s="38"/>
    </row>
    <row r="523" spans="1:7" s="28" customFormat="1" ht="24" x14ac:dyDescent="0.2">
      <c r="A523" s="83">
        <f t="shared" si="8"/>
        <v>510</v>
      </c>
      <c r="B523" s="70" t="s">
        <v>651</v>
      </c>
      <c r="C523" s="72" t="s">
        <v>852</v>
      </c>
      <c r="D523" s="73">
        <v>100</v>
      </c>
      <c r="E523" s="100"/>
      <c r="F523" s="81">
        <f>F524</f>
        <v>2654.5</v>
      </c>
      <c r="G523" s="38"/>
    </row>
    <row r="524" spans="1:7" s="28" customFormat="1" ht="14.25" x14ac:dyDescent="0.2">
      <c r="A524" s="83">
        <f t="shared" si="8"/>
        <v>511</v>
      </c>
      <c r="B524" s="70" t="s">
        <v>674</v>
      </c>
      <c r="C524" s="72" t="s">
        <v>852</v>
      </c>
      <c r="D524" s="73">
        <v>110</v>
      </c>
      <c r="E524" s="100"/>
      <c r="F524" s="81">
        <f>F525</f>
        <v>2654.5</v>
      </c>
      <c r="G524" s="38"/>
    </row>
    <row r="525" spans="1:7" s="37" customFormat="1" ht="14.25" x14ac:dyDescent="0.2">
      <c r="A525" s="83">
        <f t="shared" si="8"/>
        <v>512</v>
      </c>
      <c r="B525" s="86" t="s">
        <v>546</v>
      </c>
      <c r="C525" s="72" t="s">
        <v>852</v>
      </c>
      <c r="D525" s="73">
        <v>110</v>
      </c>
      <c r="E525" s="100" t="s">
        <v>547</v>
      </c>
      <c r="F525" s="81">
        <f>F526</f>
        <v>2654.5</v>
      </c>
    </row>
    <row r="526" spans="1:7" s="37" customFormat="1" ht="14.25" x14ac:dyDescent="0.2">
      <c r="A526" s="83">
        <f t="shared" si="8"/>
        <v>513</v>
      </c>
      <c r="B526" s="86" t="s">
        <v>835</v>
      </c>
      <c r="C526" s="72" t="s">
        <v>852</v>
      </c>
      <c r="D526" s="73">
        <v>110</v>
      </c>
      <c r="E526" s="100" t="s">
        <v>552</v>
      </c>
      <c r="F526" s="81">
        <f>'Приложение 4'!G206</f>
        <v>2654.5</v>
      </c>
    </row>
    <row r="527" spans="1:7" s="28" customFormat="1" ht="14.25" x14ac:dyDescent="0.2">
      <c r="A527" s="83">
        <f t="shared" si="8"/>
        <v>514</v>
      </c>
      <c r="B527" s="86" t="s">
        <v>296</v>
      </c>
      <c r="C527" s="72" t="s">
        <v>852</v>
      </c>
      <c r="D527" s="73">
        <v>200</v>
      </c>
      <c r="E527" s="100"/>
      <c r="F527" s="81">
        <f>F528</f>
        <v>699.5</v>
      </c>
      <c r="G527" s="38"/>
    </row>
    <row r="528" spans="1:7" s="28" customFormat="1" ht="14.25" x14ac:dyDescent="0.2">
      <c r="A528" s="83">
        <f t="shared" si="8"/>
        <v>515</v>
      </c>
      <c r="B528" s="70" t="s">
        <v>864</v>
      </c>
      <c r="C528" s="72" t="s">
        <v>852</v>
      </c>
      <c r="D528" s="73">
        <v>240</v>
      </c>
      <c r="E528" s="100"/>
      <c r="F528" s="81">
        <f>F529</f>
        <v>699.5</v>
      </c>
      <c r="G528" s="38"/>
    </row>
    <row r="529" spans="1:7" s="37" customFormat="1" ht="14.25" x14ac:dyDescent="0.2">
      <c r="A529" s="83">
        <f t="shared" si="8"/>
        <v>516</v>
      </c>
      <c r="B529" s="86" t="s">
        <v>546</v>
      </c>
      <c r="C529" s="72" t="s">
        <v>852</v>
      </c>
      <c r="D529" s="73">
        <v>240</v>
      </c>
      <c r="E529" s="100" t="s">
        <v>547</v>
      </c>
      <c r="F529" s="81">
        <f>F530</f>
        <v>699.5</v>
      </c>
    </row>
    <row r="530" spans="1:7" s="37" customFormat="1" ht="14.25" x14ac:dyDescent="0.2">
      <c r="A530" s="83">
        <f t="shared" si="8"/>
        <v>517</v>
      </c>
      <c r="B530" s="86" t="s">
        <v>835</v>
      </c>
      <c r="C530" s="72" t="s">
        <v>852</v>
      </c>
      <c r="D530" s="73">
        <v>240</v>
      </c>
      <c r="E530" s="100" t="s">
        <v>552</v>
      </c>
      <c r="F530" s="81">
        <f>'Приложение 4'!G208</f>
        <v>699.5</v>
      </c>
    </row>
    <row r="531" spans="1:7" s="37" customFormat="1" ht="14.25" x14ac:dyDescent="0.2">
      <c r="A531" s="83">
        <f t="shared" si="8"/>
        <v>518</v>
      </c>
      <c r="B531" s="208" t="s">
        <v>591</v>
      </c>
      <c r="C531" s="108" t="s">
        <v>849</v>
      </c>
      <c r="D531" s="88" t="s">
        <v>592</v>
      </c>
      <c r="E531" s="88"/>
      <c r="F531" s="179">
        <f>F532</f>
        <v>0.1</v>
      </c>
    </row>
    <row r="532" spans="1:7" s="37" customFormat="1" ht="14.25" x14ac:dyDescent="0.2">
      <c r="A532" s="83">
        <f t="shared" si="8"/>
        <v>519</v>
      </c>
      <c r="B532" s="77" t="s">
        <v>87</v>
      </c>
      <c r="C532" s="108" t="s">
        <v>849</v>
      </c>
      <c r="D532" s="88" t="s">
        <v>88</v>
      </c>
      <c r="E532" s="88"/>
      <c r="F532" s="179">
        <f>F533</f>
        <v>0.1</v>
      </c>
    </row>
    <row r="533" spans="1:7" s="37" customFormat="1" ht="14.25" x14ac:dyDescent="0.2">
      <c r="A533" s="83">
        <f t="shared" si="8"/>
        <v>520</v>
      </c>
      <c r="B533" s="86" t="s">
        <v>546</v>
      </c>
      <c r="C533" s="108" t="s">
        <v>849</v>
      </c>
      <c r="D533" s="88" t="s">
        <v>88</v>
      </c>
      <c r="E533" s="100" t="s">
        <v>547</v>
      </c>
      <c r="F533" s="179">
        <f>F534</f>
        <v>0.1</v>
      </c>
    </row>
    <row r="534" spans="1:7" s="136" customFormat="1" ht="14.25" x14ac:dyDescent="0.2">
      <c r="A534" s="83">
        <f t="shared" si="8"/>
        <v>521</v>
      </c>
      <c r="B534" s="86" t="s">
        <v>835</v>
      </c>
      <c r="C534" s="108" t="s">
        <v>849</v>
      </c>
      <c r="D534" s="146">
        <v>850</v>
      </c>
      <c r="E534" s="100" t="s">
        <v>552</v>
      </c>
      <c r="F534" s="179">
        <f>'Приложение 4'!G210</f>
        <v>0.1</v>
      </c>
    </row>
    <row r="535" spans="1:7" s="37" customFormat="1" ht="36" x14ac:dyDescent="0.2">
      <c r="A535" s="83">
        <f t="shared" si="8"/>
        <v>522</v>
      </c>
      <c r="B535" s="99" t="s">
        <v>626</v>
      </c>
      <c r="C535" s="105" t="s">
        <v>853</v>
      </c>
      <c r="D535" s="106"/>
      <c r="E535" s="100"/>
      <c r="F535" s="184">
        <f>F536</f>
        <v>220</v>
      </c>
    </row>
    <row r="536" spans="1:7" s="28" customFormat="1" ht="14.25" x14ac:dyDescent="0.2">
      <c r="A536" s="83">
        <f t="shared" si="8"/>
        <v>523</v>
      </c>
      <c r="B536" s="86" t="s">
        <v>296</v>
      </c>
      <c r="C536" s="105" t="s">
        <v>853</v>
      </c>
      <c r="D536" s="73">
        <v>200</v>
      </c>
      <c r="E536" s="100"/>
      <c r="F536" s="81">
        <f>F537</f>
        <v>220</v>
      </c>
      <c r="G536" s="38"/>
    </row>
    <row r="537" spans="1:7" s="28" customFormat="1" ht="14.25" x14ac:dyDescent="0.2">
      <c r="A537" s="83">
        <f t="shared" si="8"/>
        <v>524</v>
      </c>
      <c r="B537" s="70" t="s">
        <v>864</v>
      </c>
      <c r="C537" s="105" t="s">
        <v>853</v>
      </c>
      <c r="D537" s="73">
        <v>240</v>
      </c>
      <c r="E537" s="100"/>
      <c r="F537" s="81">
        <f>F538</f>
        <v>220</v>
      </c>
      <c r="G537" s="38"/>
    </row>
    <row r="538" spans="1:7" s="37" customFormat="1" ht="14.25" x14ac:dyDescent="0.2">
      <c r="A538" s="83">
        <f t="shared" si="8"/>
        <v>525</v>
      </c>
      <c r="B538" s="86" t="s">
        <v>546</v>
      </c>
      <c r="C538" s="105" t="s">
        <v>853</v>
      </c>
      <c r="D538" s="73">
        <v>240</v>
      </c>
      <c r="E538" s="100" t="s">
        <v>547</v>
      </c>
      <c r="F538" s="81">
        <f>F539</f>
        <v>220</v>
      </c>
    </row>
    <row r="539" spans="1:7" s="37" customFormat="1" ht="14.25" x14ac:dyDescent="0.2">
      <c r="A539" s="83">
        <f t="shared" si="8"/>
        <v>526</v>
      </c>
      <c r="B539" s="86" t="s">
        <v>835</v>
      </c>
      <c r="C539" s="105" t="s">
        <v>853</v>
      </c>
      <c r="D539" s="73">
        <v>240</v>
      </c>
      <c r="E539" s="100" t="s">
        <v>552</v>
      </c>
      <c r="F539" s="81">
        <f>'Приложение 4'!G213+'Приложение 4'!G215</f>
        <v>220</v>
      </c>
    </row>
    <row r="540" spans="1:7" s="37" customFormat="1" ht="36" x14ac:dyDescent="0.2">
      <c r="A540" s="83">
        <f t="shared" si="8"/>
        <v>527</v>
      </c>
      <c r="B540" s="99" t="s">
        <v>627</v>
      </c>
      <c r="C540" s="105" t="s">
        <v>854</v>
      </c>
      <c r="D540" s="106"/>
      <c r="E540" s="100"/>
      <c r="F540" s="184">
        <f>F541</f>
        <v>60.9</v>
      </c>
    </row>
    <row r="541" spans="1:7" s="37" customFormat="1" ht="14.25" x14ac:dyDescent="0.2">
      <c r="A541" s="83">
        <f t="shared" si="8"/>
        <v>528</v>
      </c>
      <c r="B541" s="86" t="s">
        <v>296</v>
      </c>
      <c r="C541" s="105" t="s">
        <v>854</v>
      </c>
      <c r="D541" s="106">
        <v>200</v>
      </c>
      <c r="E541" s="100"/>
      <c r="F541" s="184">
        <f>F542</f>
        <v>60.9</v>
      </c>
    </row>
    <row r="542" spans="1:7" s="37" customFormat="1" ht="14.25" x14ac:dyDescent="0.2">
      <c r="A542" s="83">
        <f t="shared" si="8"/>
        <v>529</v>
      </c>
      <c r="B542" s="113" t="s">
        <v>864</v>
      </c>
      <c r="C542" s="105" t="s">
        <v>854</v>
      </c>
      <c r="D542" s="106">
        <v>240</v>
      </c>
      <c r="E542" s="100"/>
      <c r="F542" s="184">
        <f>F543</f>
        <v>60.9</v>
      </c>
    </row>
    <row r="543" spans="1:7" s="37" customFormat="1" ht="14.25" x14ac:dyDescent="0.2">
      <c r="A543" s="83">
        <f t="shared" si="8"/>
        <v>530</v>
      </c>
      <c r="B543" s="86" t="s">
        <v>546</v>
      </c>
      <c r="C543" s="105" t="s">
        <v>854</v>
      </c>
      <c r="D543" s="106">
        <v>240</v>
      </c>
      <c r="E543" s="100" t="s">
        <v>547</v>
      </c>
      <c r="F543" s="184">
        <f>F544</f>
        <v>60.9</v>
      </c>
    </row>
    <row r="544" spans="1:7" s="37" customFormat="1" ht="14.25" x14ac:dyDescent="0.2">
      <c r="A544" s="83">
        <f t="shared" si="8"/>
        <v>531</v>
      </c>
      <c r="B544" s="86" t="s">
        <v>835</v>
      </c>
      <c r="C544" s="105" t="s">
        <v>854</v>
      </c>
      <c r="D544" s="106">
        <v>240</v>
      </c>
      <c r="E544" s="100" t="s">
        <v>552</v>
      </c>
      <c r="F544" s="184">
        <f>'Приложение 4'!G218</f>
        <v>60.9</v>
      </c>
    </row>
    <row r="545" spans="1:7" s="28" customFormat="1" ht="36" x14ac:dyDescent="0.2">
      <c r="A545" s="83">
        <f t="shared" si="8"/>
        <v>532</v>
      </c>
      <c r="B545" s="76" t="s">
        <v>47</v>
      </c>
      <c r="C545" s="78" t="s">
        <v>611</v>
      </c>
      <c r="D545" s="79"/>
      <c r="E545" s="100"/>
      <c r="F545" s="111">
        <f>F546</f>
        <v>70</v>
      </c>
      <c r="G545" s="38"/>
    </row>
    <row r="546" spans="1:7" s="28" customFormat="1" ht="14.25" x14ac:dyDescent="0.2">
      <c r="A546" s="83">
        <f t="shared" si="8"/>
        <v>533</v>
      </c>
      <c r="B546" s="86" t="s">
        <v>296</v>
      </c>
      <c r="C546" s="78" t="s">
        <v>611</v>
      </c>
      <c r="D546" s="79">
        <v>200</v>
      </c>
      <c r="E546" s="100"/>
      <c r="F546" s="111">
        <f>F547</f>
        <v>70</v>
      </c>
      <c r="G546" s="38"/>
    </row>
    <row r="547" spans="1:7" s="28" customFormat="1" ht="14.25" x14ac:dyDescent="0.2">
      <c r="A547" s="83">
        <f t="shared" si="8"/>
        <v>534</v>
      </c>
      <c r="B547" s="70" t="s">
        <v>864</v>
      </c>
      <c r="C547" s="78" t="s">
        <v>611</v>
      </c>
      <c r="D547" s="79">
        <v>240</v>
      </c>
      <c r="E547" s="100"/>
      <c r="F547" s="111">
        <f>F548</f>
        <v>70</v>
      </c>
      <c r="G547" s="38"/>
    </row>
    <row r="548" spans="1:7" s="37" customFormat="1" ht="14.25" x14ac:dyDescent="0.2">
      <c r="A548" s="83">
        <f t="shared" si="8"/>
        <v>535</v>
      </c>
      <c r="B548" s="86" t="s">
        <v>546</v>
      </c>
      <c r="C548" s="78" t="s">
        <v>611</v>
      </c>
      <c r="D548" s="106">
        <v>240</v>
      </c>
      <c r="E548" s="100" t="s">
        <v>547</v>
      </c>
      <c r="F548" s="111">
        <f>F549</f>
        <v>70</v>
      </c>
    </row>
    <row r="549" spans="1:7" s="37" customFormat="1" ht="14.25" x14ac:dyDescent="0.2">
      <c r="A549" s="83">
        <f t="shared" si="8"/>
        <v>536</v>
      </c>
      <c r="B549" s="86" t="s">
        <v>835</v>
      </c>
      <c r="C549" s="78" t="s">
        <v>611</v>
      </c>
      <c r="D549" s="106">
        <v>240</v>
      </c>
      <c r="E549" s="100" t="s">
        <v>552</v>
      </c>
      <c r="F549" s="111">
        <f>'Приложение 4'!G221</f>
        <v>70</v>
      </c>
    </row>
    <row r="550" spans="1:7" s="37" customFormat="1" ht="36" x14ac:dyDescent="0.2">
      <c r="A550" s="83">
        <f t="shared" si="8"/>
        <v>537</v>
      </c>
      <c r="B550" s="99" t="s">
        <v>628</v>
      </c>
      <c r="C550" s="105" t="s">
        <v>855</v>
      </c>
      <c r="D550" s="106"/>
      <c r="E550" s="100"/>
      <c r="F550" s="184">
        <f>F555+F551</f>
        <v>17.2</v>
      </c>
    </row>
    <row r="551" spans="1:7" s="28" customFormat="1" ht="24" x14ac:dyDescent="0.2">
      <c r="A551" s="83">
        <f t="shared" si="8"/>
        <v>538</v>
      </c>
      <c r="B551" s="70" t="s">
        <v>651</v>
      </c>
      <c r="C551" s="105" t="s">
        <v>855</v>
      </c>
      <c r="D551" s="73">
        <v>100</v>
      </c>
      <c r="E551" s="100"/>
      <c r="F551" s="81">
        <f>F552</f>
        <v>3</v>
      </c>
      <c r="G551" s="38"/>
    </row>
    <row r="552" spans="1:7" s="28" customFormat="1" ht="14.25" x14ac:dyDescent="0.2">
      <c r="A552" s="83">
        <f t="shared" si="8"/>
        <v>539</v>
      </c>
      <c r="B552" s="70" t="s">
        <v>674</v>
      </c>
      <c r="C552" s="105" t="s">
        <v>855</v>
      </c>
      <c r="D552" s="73">
        <v>110</v>
      </c>
      <c r="E552" s="100"/>
      <c r="F552" s="81">
        <f>F553</f>
        <v>3</v>
      </c>
      <c r="G552" s="38"/>
    </row>
    <row r="553" spans="1:7" s="37" customFormat="1" ht="14.25" x14ac:dyDescent="0.2">
      <c r="A553" s="83">
        <f t="shared" si="8"/>
        <v>540</v>
      </c>
      <c r="B553" s="86" t="s">
        <v>546</v>
      </c>
      <c r="C553" s="105" t="s">
        <v>855</v>
      </c>
      <c r="D553" s="73">
        <v>110</v>
      </c>
      <c r="E553" s="100" t="s">
        <v>547</v>
      </c>
      <c r="F553" s="81">
        <f>F554</f>
        <v>3</v>
      </c>
    </row>
    <row r="554" spans="1:7" s="37" customFormat="1" ht="14.25" x14ac:dyDescent="0.2">
      <c r="A554" s="83">
        <f t="shared" si="8"/>
        <v>541</v>
      </c>
      <c r="B554" s="86" t="s">
        <v>835</v>
      </c>
      <c r="C554" s="105" t="s">
        <v>855</v>
      </c>
      <c r="D554" s="73">
        <v>110</v>
      </c>
      <c r="E554" s="100" t="s">
        <v>552</v>
      </c>
      <c r="F554" s="81">
        <f>'Приложение 4'!G224</f>
        <v>3</v>
      </c>
    </row>
    <row r="555" spans="1:7" s="37" customFormat="1" ht="14.25" x14ac:dyDescent="0.2">
      <c r="A555" s="83">
        <f t="shared" si="8"/>
        <v>542</v>
      </c>
      <c r="B555" s="86" t="s">
        <v>296</v>
      </c>
      <c r="C555" s="105" t="s">
        <v>855</v>
      </c>
      <c r="D555" s="106">
        <v>200</v>
      </c>
      <c r="E555" s="100"/>
      <c r="F555" s="184">
        <f>F556</f>
        <v>14.2</v>
      </c>
    </row>
    <row r="556" spans="1:7" s="37" customFormat="1" ht="14.25" x14ac:dyDescent="0.2">
      <c r="A556" s="83">
        <f t="shared" si="8"/>
        <v>543</v>
      </c>
      <c r="B556" s="113" t="s">
        <v>864</v>
      </c>
      <c r="C556" s="105" t="s">
        <v>855</v>
      </c>
      <c r="D556" s="106">
        <v>240</v>
      </c>
      <c r="E556" s="100"/>
      <c r="F556" s="184">
        <f>F557</f>
        <v>14.2</v>
      </c>
    </row>
    <row r="557" spans="1:7" s="37" customFormat="1" ht="14.25" x14ac:dyDescent="0.2">
      <c r="A557" s="83">
        <f t="shared" si="8"/>
        <v>544</v>
      </c>
      <c r="B557" s="86" t="s">
        <v>546</v>
      </c>
      <c r="C557" s="105" t="s">
        <v>855</v>
      </c>
      <c r="D557" s="106">
        <v>240</v>
      </c>
      <c r="E557" s="100" t="s">
        <v>547</v>
      </c>
      <c r="F557" s="184">
        <f>F558</f>
        <v>14.2</v>
      </c>
    </row>
    <row r="558" spans="1:7" s="37" customFormat="1" ht="14.25" x14ac:dyDescent="0.2">
      <c r="A558" s="83">
        <f t="shared" si="8"/>
        <v>545</v>
      </c>
      <c r="B558" s="86" t="s">
        <v>835</v>
      </c>
      <c r="C558" s="105" t="s">
        <v>855</v>
      </c>
      <c r="D558" s="106">
        <v>240</v>
      </c>
      <c r="E558" s="100" t="s">
        <v>552</v>
      </c>
      <c r="F558" s="184">
        <f>'Приложение 4'!G226</f>
        <v>14.2</v>
      </c>
    </row>
    <row r="559" spans="1:7" s="37" customFormat="1" ht="36" x14ac:dyDescent="0.2">
      <c r="A559" s="83">
        <f t="shared" si="8"/>
        <v>546</v>
      </c>
      <c r="B559" s="99" t="s">
        <v>629</v>
      </c>
      <c r="C559" s="105" t="s">
        <v>856</v>
      </c>
      <c r="D559" s="106"/>
      <c r="E559" s="100"/>
      <c r="F559" s="184">
        <f>F560</f>
        <v>20</v>
      </c>
    </row>
    <row r="560" spans="1:7" s="37" customFormat="1" ht="14.25" x14ac:dyDescent="0.2">
      <c r="A560" s="83">
        <f t="shared" si="8"/>
        <v>547</v>
      </c>
      <c r="B560" s="86" t="s">
        <v>296</v>
      </c>
      <c r="C560" s="105" t="s">
        <v>856</v>
      </c>
      <c r="D560" s="106">
        <v>200</v>
      </c>
      <c r="E560" s="100"/>
      <c r="F560" s="184">
        <f>F561</f>
        <v>20</v>
      </c>
    </row>
    <row r="561" spans="1:7" s="37" customFormat="1" ht="14.25" x14ac:dyDescent="0.2">
      <c r="A561" s="83">
        <f t="shared" si="8"/>
        <v>548</v>
      </c>
      <c r="B561" s="113" t="s">
        <v>864</v>
      </c>
      <c r="C561" s="105" t="s">
        <v>856</v>
      </c>
      <c r="D561" s="106">
        <v>240</v>
      </c>
      <c r="E561" s="100"/>
      <c r="F561" s="184">
        <f>F562</f>
        <v>20</v>
      </c>
    </row>
    <row r="562" spans="1:7" s="37" customFormat="1" ht="14.25" x14ac:dyDescent="0.2">
      <c r="A562" s="83">
        <f t="shared" si="8"/>
        <v>549</v>
      </c>
      <c r="B562" s="86" t="s">
        <v>546</v>
      </c>
      <c r="C562" s="105" t="s">
        <v>856</v>
      </c>
      <c r="D562" s="106">
        <v>240</v>
      </c>
      <c r="E562" s="100" t="s">
        <v>547</v>
      </c>
      <c r="F562" s="184">
        <f>F563</f>
        <v>20</v>
      </c>
    </row>
    <row r="563" spans="1:7" s="37" customFormat="1" ht="14.25" x14ac:dyDescent="0.2">
      <c r="A563" s="83">
        <f t="shared" si="8"/>
        <v>550</v>
      </c>
      <c r="B563" s="86" t="s">
        <v>835</v>
      </c>
      <c r="C563" s="105" t="s">
        <v>856</v>
      </c>
      <c r="D563" s="106">
        <v>240</v>
      </c>
      <c r="E563" s="100" t="s">
        <v>552</v>
      </c>
      <c r="F563" s="184">
        <f>'Приложение 4'!G229</f>
        <v>20</v>
      </c>
    </row>
    <row r="564" spans="1:7" s="37" customFormat="1" ht="48" x14ac:dyDescent="0.2">
      <c r="A564" s="83">
        <f t="shared" si="8"/>
        <v>551</v>
      </c>
      <c r="B564" s="168" t="s">
        <v>630</v>
      </c>
      <c r="C564" s="211" t="s">
        <v>843</v>
      </c>
      <c r="D564" s="106"/>
      <c r="E564" s="100"/>
      <c r="F564" s="184">
        <f>F565</f>
        <v>115</v>
      </c>
    </row>
    <row r="565" spans="1:7" s="37" customFormat="1" ht="14.25" x14ac:dyDescent="0.2">
      <c r="A565" s="83">
        <f t="shared" si="8"/>
        <v>552</v>
      </c>
      <c r="B565" s="86" t="s">
        <v>296</v>
      </c>
      <c r="C565" s="211" t="s">
        <v>843</v>
      </c>
      <c r="D565" s="106">
        <v>200</v>
      </c>
      <c r="E565" s="100"/>
      <c r="F565" s="184">
        <f>F566</f>
        <v>115</v>
      </c>
    </row>
    <row r="566" spans="1:7" s="37" customFormat="1" ht="14.25" x14ac:dyDescent="0.2">
      <c r="A566" s="83">
        <f t="shared" si="8"/>
        <v>553</v>
      </c>
      <c r="B566" s="113" t="s">
        <v>864</v>
      </c>
      <c r="C566" s="211" t="s">
        <v>843</v>
      </c>
      <c r="D566" s="106">
        <v>240</v>
      </c>
      <c r="E566" s="100"/>
      <c r="F566" s="184">
        <f>F567</f>
        <v>115</v>
      </c>
    </row>
    <row r="567" spans="1:7" s="37" customFormat="1" ht="14.25" x14ac:dyDescent="0.2">
      <c r="A567" s="83">
        <f t="shared" si="8"/>
        <v>554</v>
      </c>
      <c r="B567" s="86" t="s">
        <v>546</v>
      </c>
      <c r="C567" s="211" t="s">
        <v>843</v>
      </c>
      <c r="D567" s="106">
        <v>240</v>
      </c>
      <c r="E567" s="100" t="s">
        <v>547</v>
      </c>
      <c r="F567" s="184">
        <f>F568</f>
        <v>115</v>
      </c>
    </row>
    <row r="568" spans="1:7" s="37" customFormat="1" ht="14.25" x14ac:dyDescent="0.2">
      <c r="A568" s="83">
        <f t="shared" si="8"/>
        <v>555</v>
      </c>
      <c r="B568" s="86" t="s">
        <v>835</v>
      </c>
      <c r="C568" s="211" t="s">
        <v>843</v>
      </c>
      <c r="D568" s="106">
        <v>240</v>
      </c>
      <c r="E568" s="100" t="s">
        <v>552</v>
      </c>
      <c r="F568" s="184">
        <f>'Приложение 4'!G232</f>
        <v>115</v>
      </c>
    </row>
    <row r="569" spans="1:7" s="37" customFormat="1" ht="36" x14ac:dyDescent="0.2">
      <c r="A569" s="83">
        <f t="shared" si="8"/>
        <v>556</v>
      </c>
      <c r="B569" s="169" t="s">
        <v>436</v>
      </c>
      <c r="C569" s="211" t="s">
        <v>470</v>
      </c>
      <c r="D569" s="106"/>
      <c r="E569" s="100"/>
      <c r="F569" s="184">
        <f>F570</f>
        <v>20</v>
      </c>
    </row>
    <row r="570" spans="1:7" s="37" customFormat="1" ht="14.25" x14ac:dyDescent="0.2">
      <c r="A570" s="83">
        <f t="shared" si="8"/>
        <v>557</v>
      </c>
      <c r="B570" s="86" t="s">
        <v>296</v>
      </c>
      <c r="C570" s="211" t="s">
        <v>470</v>
      </c>
      <c r="D570" s="106">
        <v>200</v>
      </c>
      <c r="E570" s="100"/>
      <c r="F570" s="184">
        <f>F571</f>
        <v>20</v>
      </c>
    </row>
    <row r="571" spans="1:7" s="37" customFormat="1" ht="14.25" x14ac:dyDescent="0.2">
      <c r="A571" s="83">
        <f t="shared" si="8"/>
        <v>558</v>
      </c>
      <c r="B571" s="113" t="s">
        <v>864</v>
      </c>
      <c r="C571" s="211" t="s">
        <v>470</v>
      </c>
      <c r="D571" s="106">
        <v>240</v>
      </c>
      <c r="E571" s="100"/>
      <c r="F571" s="184">
        <f>F572</f>
        <v>20</v>
      </c>
    </row>
    <row r="572" spans="1:7" s="37" customFormat="1" ht="14.25" x14ac:dyDescent="0.2">
      <c r="A572" s="83">
        <f t="shared" si="8"/>
        <v>559</v>
      </c>
      <c r="B572" s="86" t="s">
        <v>546</v>
      </c>
      <c r="C572" s="211" t="s">
        <v>470</v>
      </c>
      <c r="D572" s="106">
        <v>240</v>
      </c>
      <c r="E572" s="100" t="s">
        <v>547</v>
      </c>
      <c r="F572" s="184">
        <f>F573</f>
        <v>20</v>
      </c>
    </row>
    <row r="573" spans="1:7" s="37" customFormat="1" ht="14.25" x14ac:dyDescent="0.2">
      <c r="A573" s="83">
        <f t="shared" si="8"/>
        <v>560</v>
      </c>
      <c r="B573" s="86" t="s">
        <v>835</v>
      </c>
      <c r="C573" s="211" t="s">
        <v>470</v>
      </c>
      <c r="D573" s="106">
        <v>240</v>
      </c>
      <c r="E573" s="100" t="s">
        <v>552</v>
      </c>
      <c r="F573" s="184">
        <f>'Приложение 4'!G235</f>
        <v>20</v>
      </c>
    </row>
    <row r="574" spans="1:7" s="28" customFormat="1" ht="36" x14ac:dyDescent="0.2">
      <c r="A574" s="83">
        <f t="shared" si="8"/>
        <v>561</v>
      </c>
      <c r="B574" s="76" t="s">
        <v>631</v>
      </c>
      <c r="C574" s="78" t="s">
        <v>851</v>
      </c>
      <c r="D574" s="79"/>
      <c r="E574" s="100"/>
      <c r="F574" s="111">
        <f>F575</f>
        <v>101.9</v>
      </c>
      <c r="G574" s="38"/>
    </row>
    <row r="575" spans="1:7" s="28" customFormat="1" ht="14.25" x14ac:dyDescent="0.2">
      <c r="A575" s="83">
        <f t="shared" si="8"/>
        <v>562</v>
      </c>
      <c r="B575" s="86" t="s">
        <v>296</v>
      </c>
      <c r="C575" s="78" t="s">
        <v>851</v>
      </c>
      <c r="D575" s="73">
        <v>200</v>
      </c>
      <c r="E575" s="100"/>
      <c r="F575" s="112">
        <f>F576</f>
        <v>101.9</v>
      </c>
      <c r="G575" s="38"/>
    </row>
    <row r="576" spans="1:7" s="28" customFormat="1" ht="14.25" x14ac:dyDescent="0.2">
      <c r="A576" s="83">
        <f t="shared" si="8"/>
        <v>563</v>
      </c>
      <c r="B576" s="70" t="s">
        <v>864</v>
      </c>
      <c r="C576" s="78" t="s">
        <v>851</v>
      </c>
      <c r="D576" s="73">
        <v>240</v>
      </c>
      <c r="E576" s="100"/>
      <c r="F576" s="112">
        <f>F577</f>
        <v>101.9</v>
      </c>
      <c r="G576" s="38"/>
    </row>
    <row r="577" spans="1:7" s="37" customFormat="1" ht="14.25" x14ac:dyDescent="0.2">
      <c r="A577" s="83">
        <f t="shared" si="8"/>
        <v>564</v>
      </c>
      <c r="B577" s="86" t="s">
        <v>546</v>
      </c>
      <c r="C577" s="78" t="s">
        <v>851</v>
      </c>
      <c r="D577" s="73">
        <v>240</v>
      </c>
      <c r="E577" s="100" t="s">
        <v>547</v>
      </c>
      <c r="F577" s="112">
        <f>F578</f>
        <v>101.9</v>
      </c>
    </row>
    <row r="578" spans="1:7" s="37" customFormat="1" ht="14.25" x14ac:dyDescent="0.2">
      <c r="A578" s="83">
        <f t="shared" si="8"/>
        <v>565</v>
      </c>
      <c r="B578" s="86" t="s">
        <v>835</v>
      </c>
      <c r="C578" s="78" t="s">
        <v>851</v>
      </c>
      <c r="D578" s="73">
        <v>240</v>
      </c>
      <c r="E578" s="100" t="s">
        <v>552</v>
      </c>
      <c r="F578" s="112">
        <f>'Приложение 4'!G238</f>
        <v>101.9</v>
      </c>
    </row>
    <row r="579" spans="1:7" s="36" customFormat="1" ht="15" x14ac:dyDescent="0.25">
      <c r="A579" s="83">
        <f t="shared" si="8"/>
        <v>566</v>
      </c>
      <c r="B579" s="84" t="s">
        <v>731</v>
      </c>
      <c r="C579" s="103" t="s">
        <v>685</v>
      </c>
      <c r="D579" s="107"/>
      <c r="E579" s="103"/>
      <c r="F579" s="188">
        <f>F580</f>
        <v>1486.4</v>
      </c>
      <c r="G579" s="40"/>
    </row>
    <row r="580" spans="1:7" s="37" customFormat="1" ht="48" x14ac:dyDescent="0.2">
      <c r="A580" s="83">
        <f t="shared" si="8"/>
        <v>567</v>
      </c>
      <c r="B580" s="104" t="s">
        <v>17</v>
      </c>
      <c r="C580" s="212" t="s">
        <v>571</v>
      </c>
      <c r="D580" s="91"/>
      <c r="E580" s="108"/>
      <c r="F580" s="189">
        <f>F581</f>
        <v>1486.4</v>
      </c>
      <c r="G580" s="39"/>
    </row>
    <row r="581" spans="1:7" s="36" customFormat="1" ht="15" x14ac:dyDescent="0.25">
      <c r="A581" s="83">
        <f t="shared" si="8"/>
        <v>568</v>
      </c>
      <c r="B581" s="82" t="s">
        <v>299</v>
      </c>
      <c r="C581" s="212" t="s">
        <v>571</v>
      </c>
      <c r="D581" s="88" t="s">
        <v>300</v>
      </c>
      <c r="E581" s="108"/>
      <c r="F581" s="190">
        <f>F582</f>
        <v>1486.4</v>
      </c>
      <c r="G581" s="39"/>
    </row>
    <row r="582" spans="1:7" s="37" customFormat="1" ht="14.25" x14ac:dyDescent="0.2">
      <c r="A582" s="83">
        <f t="shared" si="8"/>
        <v>569</v>
      </c>
      <c r="B582" s="82" t="s">
        <v>301</v>
      </c>
      <c r="C582" s="212" t="s">
        <v>571</v>
      </c>
      <c r="D582" s="88" t="s">
        <v>302</v>
      </c>
      <c r="E582" s="108"/>
      <c r="F582" s="190">
        <f>F583</f>
        <v>1486.4</v>
      </c>
      <c r="G582" s="39"/>
    </row>
    <row r="583" spans="1:7" s="37" customFormat="1" ht="14.25" x14ac:dyDescent="0.2">
      <c r="A583" s="83">
        <f t="shared" si="8"/>
        <v>570</v>
      </c>
      <c r="B583" s="86" t="s">
        <v>565</v>
      </c>
      <c r="C583" s="212" t="s">
        <v>571</v>
      </c>
      <c r="D583" s="88" t="s">
        <v>302</v>
      </c>
      <c r="E583" s="108" t="s">
        <v>566</v>
      </c>
      <c r="F583" s="190">
        <f>F584</f>
        <v>1486.4</v>
      </c>
      <c r="G583" s="39"/>
    </row>
    <row r="584" spans="1:7" s="37" customFormat="1" ht="14.25" x14ac:dyDescent="0.2">
      <c r="A584" s="83">
        <f t="shared" si="8"/>
        <v>571</v>
      </c>
      <c r="B584" s="86" t="s">
        <v>819</v>
      </c>
      <c r="C584" s="212" t="s">
        <v>571</v>
      </c>
      <c r="D584" s="88" t="s">
        <v>302</v>
      </c>
      <c r="E584" s="108" t="s">
        <v>820</v>
      </c>
      <c r="F584" s="190">
        <f>'Приложение 4'!G250</f>
        <v>1486.4</v>
      </c>
      <c r="G584" s="39"/>
    </row>
    <row r="585" spans="1:7" s="36" customFormat="1" ht="24" x14ac:dyDescent="0.25">
      <c r="A585" s="83">
        <f t="shared" si="8"/>
        <v>572</v>
      </c>
      <c r="B585" s="98" t="s">
        <v>799</v>
      </c>
      <c r="C585" s="103" t="s">
        <v>81</v>
      </c>
      <c r="D585" s="107"/>
      <c r="E585" s="97"/>
      <c r="F585" s="183">
        <f>F586+F593</f>
        <v>4306</v>
      </c>
    </row>
    <row r="586" spans="1:7" s="36" customFormat="1" ht="24" x14ac:dyDescent="0.25">
      <c r="A586" s="83">
        <f t="shared" ref="A586:A649" si="9">A585+1</f>
        <v>573</v>
      </c>
      <c r="B586" s="114" t="s">
        <v>18</v>
      </c>
      <c r="C586" s="103" t="s">
        <v>227</v>
      </c>
      <c r="D586" s="107"/>
      <c r="E586" s="97"/>
      <c r="F586" s="183">
        <f>F589</f>
        <v>908.2</v>
      </c>
    </row>
    <row r="587" spans="1:7" s="37" customFormat="1" ht="48" x14ac:dyDescent="0.2">
      <c r="A587" s="83">
        <f t="shared" si="9"/>
        <v>574</v>
      </c>
      <c r="B587" s="74" t="s">
        <v>356</v>
      </c>
      <c r="C587" s="72" t="s">
        <v>228</v>
      </c>
      <c r="D587" s="91"/>
      <c r="E587" s="88"/>
      <c r="F587" s="181">
        <f>F588</f>
        <v>908.2</v>
      </c>
    </row>
    <row r="588" spans="1:7" s="37" customFormat="1" ht="14.25" x14ac:dyDescent="0.2">
      <c r="A588" s="83">
        <f t="shared" si="9"/>
        <v>575</v>
      </c>
      <c r="B588" s="86" t="s">
        <v>296</v>
      </c>
      <c r="C588" s="72" t="s">
        <v>228</v>
      </c>
      <c r="D588" s="91">
        <v>200</v>
      </c>
      <c r="E588" s="88"/>
      <c r="F588" s="181">
        <f>F589</f>
        <v>908.2</v>
      </c>
    </row>
    <row r="589" spans="1:7" s="37" customFormat="1" ht="14.25" x14ac:dyDescent="0.2">
      <c r="A589" s="83">
        <f t="shared" si="9"/>
        <v>576</v>
      </c>
      <c r="B589" s="82" t="s">
        <v>864</v>
      </c>
      <c r="C589" s="72" t="s">
        <v>228</v>
      </c>
      <c r="D589" s="91">
        <v>240</v>
      </c>
      <c r="E589" s="88"/>
      <c r="F589" s="181">
        <f>F590</f>
        <v>908.2</v>
      </c>
    </row>
    <row r="590" spans="1:7" s="37" customFormat="1" ht="14.25" x14ac:dyDescent="0.2">
      <c r="A590" s="83">
        <f t="shared" si="9"/>
        <v>577</v>
      </c>
      <c r="B590" s="140" t="s">
        <v>101</v>
      </c>
      <c r="C590" s="72" t="s">
        <v>228</v>
      </c>
      <c r="D590" s="91">
        <v>240</v>
      </c>
      <c r="E590" s="88" t="s">
        <v>100</v>
      </c>
      <c r="F590" s="181">
        <f>F591</f>
        <v>908.2</v>
      </c>
    </row>
    <row r="591" spans="1:7" s="37" customFormat="1" ht="14.25" x14ac:dyDescent="0.2">
      <c r="A591" s="83">
        <f t="shared" si="9"/>
        <v>578</v>
      </c>
      <c r="B591" s="140" t="s">
        <v>103</v>
      </c>
      <c r="C591" s="72" t="s">
        <v>228</v>
      </c>
      <c r="D591" s="91">
        <v>240</v>
      </c>
      <c r="E591" s="88" t="s">
        <v>102</v>
      </c>
      <c r="F591" s="181">
        <f>'Приложение 4'!G180+'Приложение 4'!G182</f>
        <v>908.2</v>
      </c>
    </row>
    <row r="592" spans="1:7" s="36" customFormat="1" ht="15" x14ac:dyDescent="0.25">
      <c r="A592" s="83">
        <f t="shared" si="9"/>
        <v>579</v>
      </c>
      <c r="B592" s="102" t="s">
        <v>429</v>
      </c>
      <c r="C592" s="103" t="s">
        <v>82</v>
      </c>
      <c r="D592" s="97"/>
      <c r="E592" s="97"/>
      <c r="F592" s="186">
        <f>F593</f>
        <v>3397.8</v>
      </c>
    </row>
    <row r="593" spans="1:6" s="37" customFormat="1" ht="48" x14ac:dyDescent="0.2">
      <c r="A593" s="83">
        <f t="shared" si="9"/>
        <v>580</v>
      </c>
      <c r="B593" s="104" t="s">
        <v>638</v>
      </c>
      <c r="C593" s="108" t="s">
        <v>229</v>
      </c>
      <c r="D593" s="88"/>
      <c r="E593" s="88"/>
      <c r="F593" s="182">
        <f>F594+F598</f>
        <v>3397.8</v>
      </c>
    </row>
    <row r="594" spans="1:6" s="37" customFormat="1" ht="24" x14ac:dyDescent="0.2">
      <c r="A594" s="83">
        <f t="shared" si="9"/>
        <v>581</v>
      </c>
      <c r="B594" s="82" t="s">
        <v>651</v>
      </c>
      <c r="C594" s="108" t="s">
        <v>229</v>
      </c>
      <c r="D594" s="88" t="s">
        <v>681</v>
      </c>
      <c r="E594" s="88"/>
      <c r="F594" s="182">
        <f>F595</f>
        <v>3058.5</v>
      </c>
    </row>
    <row r="595" spans="1:6" s="37" customFormat="1" ht="14.25" x14ac:dyDescent="0.2">
      <c r="A595" s="83">
        <f t="shared" si="9"/>
        <v>582</v>
      </c>
      <c r="B595" s="82" t="s">
        <v>673</v>
      </c>
      <c r="C595" s="108" t="s">
        <v>229</v>
      </c>
      <c r="D595" s="88" t="s">
        <v>303</v>
      </c>
      <c r="E595" s="88"/>
      <c r="F595" s="92">
        <f>F596</f>
        <v>3058.5</v>
      </c>
    </row>
    <row r="596" spans="1:6" s="37" customFormat="1" ht="14.25" x14ac:dyDescent="0.2">
      <c r="A596" s="83">
        <f t="shared" si="9"/>
        <v>583</v>
      </c>
      <c r="B596" s="70" t="s">
        <v>532</v>
      </c>
      <c r="C596" s="108" t="s">
        <v>229</v>
      </c>
      <c r="D596" s="88" t="s">
        <v>303</v>
      </c>
      <c r="E596" s="88" t="s">
        <v>533</v>
      </c>
      <c r="F596" s="92">
        <f>F597</f>
        <v>3058.5</v>
      </c>
    </row>
    <row r="597" spans="1:6" s="37" customFormat="1" ht="14.25" x14ac:dyDescent="0.2">
      <c r="A597" s="83">
        <f t="shared" si="9"/>
        <v>584</v>
      </c>
      <c r="B597" s="70" t="s">
        <v>534</v>
      </c>
      <c r="C597" s="108" t="s">
        <v>229</v>
      </c>
      <c r="D597" s="88" t="s">
        <v>303</v>
      </c>
      <c r="E597" s="88" t="s">
        <v>535</v>
      </c>
      <c r="F597" s="92">
        <f>'Приложение 4'!G131</f>
        <v>3058.5</v>
      </c>
    </row>
    <row r="598" spans="1:6" s="37" customFormat="1" ht="14.25" x14ac:dyDescent="0.2">
      <c r="A598" s="83">
        <f t="shared" si="9"/>
        <v>585</v>
      </c>
      <c r="B598" s="86" t="s">
        <v>296</v>
      </c>
      <c r="C598" s="108" t="s">
        <v>229</v>
      </c>
      <c r="D598" s="88" t="s">
        <v>863</v>
      </c>
      <c r="E598" s="88"/>
      <c r="F598" s="92">
        <f>F599</f>
        <v>339.29999999999995</v>
      </c>
    </row>
    <row r="599" spans="1:6" s="37" customFormat="1" ht="14.25" x14ac:dyDescent="0.2">
      <c r="A599" s="83">
        <f t="shared" si="9"/>
        <v>586</v>
      </c>
      <c r="B599" s="82" t="s">
        <v>864</v>
      </c>
      <c r="C599" s="108" t="s">
        <v>229</v>
      </c>
      <c r="D599" s="88" t="s">
        <v>682</v>
      </c>
      <c r="E599" s="88"/>
      <c r="F599" s="92">
        <f>F600</f>
        <v>339.29999999999995</v>
      </c>
    </row>
    <row r="600" spans="1:6" s="37" customFormat="1" ht="14.25" x14ac:dyDescent="0.2">
      <c r="A600" s="83">
        <f t="shared" si="9"/>
        <v>587</v>
      </c>
      <c r="B600" s="70" t="s">
        <v>532</v>
      </c>
      <c r="C600" s="108" t="s">
        <v>229</v>
      </c>
      <c r="D600" s="88" t="s">
        <v>682</v>
      </c>
      <c r="E600" s="88" t="s">
        <v>533</v>
      </c>
      <c r="F600" s="92">
        <f>F601</f>
        <v>339.29999999999995</v>
      </c>
    </row>
    <row r="601" spans="1:6" s="37" customFormat="1" ht="14.25" x14ac:dyDescent="0.2">
      <c r="A601" s="83">
        <f t="shared" si="9"/>
        <v>588</v>
      </c>
      <c r="B601" s="70" t="s">
        <v>534</v>
      </c>
      <c r="C601" s="108" t="s">
        <v>229</v>
      </c>
      <c r="D601" s="88" t="s">
        <v>682</v>
      </c>
      <c r="E601" s="88" t="s">
        <v>535</v>
      </c>
      <c r="F601" s="92">
        <f>'Приложение 4'!G133</f>
        <v>339.29999999999995</v>
      </c>
    </row>
    <row r="602" spans="1:6" s="36" customFormat="1" ht="24" x14ac:dyDescent="0.25">
      <c r="A602" s="83">
        <f t="shared" si="9"/>
        <v>589</v>
      </c>
      <c r="B602" s="84" t="s">
        <v>454</v>
      </c>
      <c r="C602" s="103" t="s">
        <v>496</v>
      </c>
      <c r="D602" s="97"/>
      <c r="E602" s="97"/>
      <c r="F602" s="180">
        <f>F603+F614</f>
        <v>35942</v>
      </c>
    </row>
    <row r="603" spans="1:6" s="36" customFormat="1" ht="15" x14ac:dyDescent="0.25">
      <c r="A603" s="83">
        <f t="shared" si="9"/>
        <v>590</v>
      </c>
      <c r="B603" s="102" t="s">
        <v>157</v>
      </c>
      <c r="C603" s="103" t="s">
        <v>497</v>
      </c>
      <c r="D603" s="107"/>
      <c r="E603" s="97"/>
      <c r="F603" s="180">
        <f>F604+F609</f>
        <v>21033.9</v>
      </c>
    </row>
    <row r="604" spans="1:6" s="37" customFormat="1" ht="60" x14ac:dyDescent="0.2">
      <c r="A604" s="83">
        <f t="shared" si="9"/>
        <v>591</v>
      </c>
      <c r="B604" s="74" t="s">
        <v>639</v>
      </c>
      <c r="C604" s="115" t="s">
        <v>498</v>
      </c>
      <c r="D604" s="115"/>
      <c r="E604" s="88"/>
      <c r="F604" s="179">
        <f>F605</f>
        <v>12446.900000000001</v>
      </c>
    </row>
    <row r="605" spans="1:6" s="37" customFormat="1" ht="14.25" x14ac:dyDescent="0.2">
      <c r="A605" s="83">
        <f t="shared" si="9"/>
        <v>592</v>
      </c>
      <c r="B605" s="82" t="s">
        <v>591</v>
      </c>
      <c r="C605" s="115" t="s">
        <v>498</v>
      </c>
      <c r="D605" s="88" t="s">
        <v>592</v>
      </c>
      <c r="E605" s="88"/>
      <c r="F605" s="179">
        <f>F606</f>
        <v>12446.900000000001</v>
      </c>
    </row>
    <row r="606" spans="1:6" s="37" customFormat="1" ht="24" x14ac:dyDescent="0.2">
      <c r="A606" s="83">
        <f t="shared" si="9"/>
        <v>593</v>
      </c>
      <c r="B606" s="82" t="s">
        <v>803</v>
      </c>
      <c r="C606" s="115" t="s">
        <v>498</v>
      </c>
      <c r="D606" s="88" t="s">
        <v>702</v>
      </c>
      <c r="E606" s="88"/>
      <c r="F606" s="92">
        <f>F607</f>
        <v>12446.900000000001</v>
      </c>
    </row>
    <row r="607" spans="1:6" s="37" customFormat="1" ht="14.25" x14ac:dyDescent="0.2">
      <c r="A607" s="83">
        <f t="shared" si="9"/>
        <v>594</v>
      </c>
      <c r="B607" s="70" t="s">
        <v>532</v>
      </c>
      <c r="C607" s="115" t="s">
        <v>498</v>
      </c>
      <c r="D607" s="88" t="s">
        <v>702</v>
      </c>
      <c r="E607" s="88" t="s">
        <v>533</v>
      </c>
      <c r="F607" s="92">
        <f>F608</f>
        <v>12446.900000000001</v>
      </c>
    </row>
    <row r="608" spans="1:6" s="37" customFormat="1" ht="14.25" x14ac:dyDescent="0.2">
      <c r="A608" s="83">
        <f t="shared" si="9"/>
        <v>595</v>
      </c>
      <c r="B608" s="70" t="s">
        <v>536</v>
      </c>
      <c r="C608" s="115" t="s">
        <v>498</v>
      </c>
      <c r="D608" s="88" t="s">
        <v>702</v>
      </c>
      <c r="E608" s="88" t="s">
        <v>537</v>
      </c>
      <c r="F608" s="92">
        <f>'Приложение 4'!G139</f>
        <v>12446.900000000001</v>
      </c>
    </row>
    <row r="609" spans="1:6" s="37" customFormat="1" ht="48" x14ac:dyDescent="0.2">
      <c r="A609" s="83">
        <f t="shared" si="9"/>
        <v>596</v>
      </c>
      <c r="B609" s="74" t="s">
        <v>41</v>
      </c>
      <c r="C609" s="115" t="s">
        <v>874</v>
      </c>
      <c r="D609" s="115"/>
      <c r="E609" s="88"/>
      <c r="F609" s="179">
        <f>F610</f>
        <v>8587</v>
      </c>
    </row>
    <row r="610" spans="1:6" s="37" customFormat="1" ht="14.25" x14ac:dyDescent="0.2">
      <c r="A610" s="83">
        <f t="shared" si="9"/>
        <v>597</v>
      </c>
      <c r="B610" s="82" t="s">
        <v>591</v>
      </c>
      <c r="C610" s="115" t="s">
        <v>874</v>
      </c>
      <c r="D610" s="88" t="s">
        <v>592</v>
      </c>
      <c r="E610" s="88"/>
      <c r="F610" s="179">
        <f>F611</f>
        <v>8587</v>
      </c>
    </row>
    <row r="611" spans="1:6" s="37" customFormat="1" ht="24" x14ac:dyDescent="0.2">
      <c r="A611" s="83">
        <f t="shared" si="9"/>
        <v>598</v>
      </c>
      <c r="B611" s="82" t="s">
        <v>803</v>
      </c>
      <c r="C611" s="115" t="s">
        <v>874</v>
      </c>
      <c r="D611" s="88" t="s">
        <v>702</v>
      </c>
      <c r="E611" s="88"/>
      <c r="F611" s="92">
        <f>F612</f>
        <v>8587</v>
      </c>
    </row>
    <row r="612" spans="1:6" s="37" customFormat="1" ht="14.25" x14ac:dyDescent="0.2">
      <c r="A612" s="83">
        <f t="shared" si="9"/>
        <v>599</v>
      </c>
      <c r="B612" s="70" t="s">
        <v>532</v>
      </c>
      <c r="C612" s="115" t="s">
        <v>874</v>
      </c>
      <c r="D612" s="88" t="s">
        <v>702</v>
      </c>
      <c r="E612" s="88" t="s">
        <v>533</v>
      </c>
      <c r="F612" s="92">
        <f>F613</f>
        <v>8587</v>
      </c>
    </row>
    <row r="613" spans="1:6" s="37" customFormat="1" ht="14.25" x14ac:dyDescent="0.2">
      <c r="A613" s="83">
        <f t="shared" si="9"/>
        <v>600</v>
      </c>
      <c r="B613" s="70" t="s">
        <v>536</v>
      </c>
      <c r="C613" s="115" t="s">
        <v>874</v>
      </c>
      <c r="D613" s="88" t="s">
        <v>702</v>
      </c>
      <c r="E613" s="88" t="s">
        <v>537</v>
      </c>
      <c r="F613" s="92">
        <f>'Приложение 4'!G142</f>
        <v>8587</v>
      </c>
    </row>
    <row r="614" spans="1:6" s="36" customFormat="1" ht="15" x14ac:dyDescent="0.25">
      <c r="A614" s="83">
        <f t="shared" si="9"/>
        <v>601</v>
      </c>
      <c r="B614" s="102" t="s">
        <v>640</v>
      </c>
      <c r="C614" s="97" t="s">
        <v>33</v>
      </c>
      <c r="D614" s="97"/>
      <c r="E614" s="97"/>
      <c r="F614" s="180">
        <f>F620+F615+F625+F630</f>
        <v>14908.100000000002</v>
      </c>
    </row>
    <row r="615" spans="1:6" s="37" customFormat="1" ht="36" x14ac:dyDescent="0.2">
      <c r="A615" s="83">
        <f t="shared" si="9"/>
        <v>602</v>
      </c>
      <c r="B615" s="74" t="s">
        <v>840</v>
      </c>
      <c r="C615" s="80" t="s">
        <v>226</v>
      </c>
      <c r="D615" s="115"/>
      <c r="E615" s="88"/>
      <c r="F615" s="179">
        <f>F616</f>
        <v>13153.7</v>
      </c>
    </row>
    <row r="616" spans="1:6" s="37" customFormat="1" ht="14.25" x14ac:dyDescent="0.2">
      <c r="A616" s="83">
        <f t="shared" si="9"/>
        <v>603</v>
      </c>
      <c r="B616" s="86" t="s">
        <v>296</v>
      </c>
      <c r="C616" s="80" t="s">
        <v>226</v>
      </c>
      <c r="D616" s="100" t="s">
        <v>863</v>
      </c>
      <c r="E616" s="100"/>
      <c r="F616" s="179">
        <f>F617</f>
        <v>13153.7</v>
      </c>
    </row>
    <row r="617" spans="1:6" s="37" customFormat="1" ht="14.25" x14ac:dyDescent="0.2">
      <c r="A617" s="83">
        <f t="shared" si="9"/>
        <v>604</v>
      </c>
      <c r="B617" s="82" t="s">
        <v>864</v>
      </c>
      <c r="C617" s="80" t="s">
        <v>226</v>
      </c>
      <c r="D617" s="100" t="s">
        <v>682</v>
      </c>
      <c r="E617" s="100"/>
      <c r="F617" s="112">
        <f>F618</f>
        <v>13153.7</v>
      </c>
    </row>
    <row r="618" spans="1:6" s="37" customFormat="1" ht="14.25" x14ac:dyDescent="0.2">
      <c r="A618" s="83">
        <f t="shared" si="9"/>
        <v>605</v>
      </c>
      <c r="B618" s="70" t="s">
        <v>532</v>
      </c>
      <c r="C618" s="80" t="s">
        <v>226</v>
      </c>
      <c r="D618" s="100" t="s">
        <v>682</v>
      </c>
      <c r="E618" s="100" t="s">
        <v>533</v>
      </c>
      <c r="F618" s="112">
        <f>F619</f>
        <v>13153.7</v>
      </c>
    </row>
    <row r="619" spans="1:6" s="37" customFormat="1" ht="14.25" x14ac:dyDescent="0.2">
      <c r="A619" s="83">
        <f t="shared" si="9"/>
        <v>606</v>
      </c>
      <c r="B619" s="70" t="s">
        <v>475</v>
      </c>
      <c r="C619" s="80" t="s">
        <v>226</v>
      </c>
      <c r="D619" s="100" t="s">
        <v>682</v>
      </c>
      <c r="E619" s="100" t="s">
        <v>539</v>
      </c>
      <c r="F619" s="112">
        <f>'Приложение 4'!G628</f>
        <v>13153.7</v>
      </c>
    </row>
    <row r="620" spans="1:6" s="37" customFormat="1" ht="36" x14ac:dyDescent="0.2">
      <c r="A620" s="83">
        <f t="shared" si="9"/>
        <v>607</v>
      </c>
      <c r="B620" s="104" t="s">
        <v>169</v>
      </c>
      <c r="C620" s="88" t="s">
        <v>34</v>
      </c>
      <c r="D620" s="115"/>
      <c r="E620" s="88"/>
      <c r="F620" s="179">
        <f>F621</f>
        <v>339.69999999999987</v>
      </c>
    </row>
    <row r="621" spans="1:6" s="37" customFormat="1" ht="14.25" x14ac:dyDescent="0.2">
      <c r="A621" s="83">
        <f t="shared" si="9"/>
        <v>608</v>
      </c>
      <c r="B621" s="86" t="s">
        <v>296</v>
      </c>
      <c r="C621" s="88" t="s">
        <v>34</v>
      </c>
      <c r="D621" s="100" t="s">
        <v>863</v>
      </c>
      <c r="E621" s="100"/>
      <c r="F621" s="179">
        <f>F622</f>
        <v>339.69999999999987</v>
      </c>
    </row>
    <row r="622" spans="1:6" s="37" customFormat="1" ht="14.25" x14ac:dyDescent="0.2">
      <c r="A622" s="83">
        <f t="shared" si="9"/>
        <v>609</v>
      </c>
      <c r="B622" s="82" t="s">
        <v>864</v>
      </c>
      <c r="C622" s="88" t="s">
        <v>34</v>
      </c>
      <c r="D622" s="100" t="s">
        <v>682</v>
      </c>
      <c r="E622" s="100"/>
      <c r="F622" s="112">
        <f>F623</f>
        <v>339.69999999999987</v>
      </c>
    </row>
    <row r="623" spans="1:6" s="37" customFormat="1" ht="14.25" x14ac:dyDescent="0.2">
      <c r="A623" s="83">
        <f t="shared" si="9"/>
        <v>610</v>
      </c>
      <c r="B623" s="70" t="s">
        <v>532</v>
      </c>
      <c r="C623" s="88" t="s">
        <v>34</v>
      </c>
      <c r="D623" s="100" t="s">
        <v>682</v>
      </c>
      <c r="E623" s="100" t="s">
        <v>533</v>
      </c>
      <c r="F623" s="112">
        <f>F624</f>
        <v>339.69999999999987</v>
      </c>
    </row>
    <row r="624" spans="1:6" s="37" customFormat="1" ht="14.25" x14ac:dyDescent="0.2">
      <c r="A624" s="83">
        <f t="shared" si="9"/>
        <v>611</v>
      </c>
      <c r="B624" s="70" t="s">
        <v>475</v>
      </c>
      <c r="C624" s="88" t="s">
        <v>34</v>
      </c>
      <c r="D624" s="100" t="s">
        <v>682</v>
      </c>
      <c r="E624" s="100" t="s">
        <v>539</v>
      </c>
      <c r="F624" s="112">
        <f>'Приложение 4'!G631</f>
        <v>339.69999999999987</v>
      </c>
    </row>
    <row r="625" spans="1:6" s="37" customFormat="1" ht="36" x14ac:dyDescent="0.2">
      <c r="A625" s="83">
        <f t="shared" si="9"/>
        <v>612</v>
      </c>
      <c r="B625" s="213" t="s">
        <v>5</v>
      </c>
      <c r="C625" s="80" t="s">
        <v>2</v>
      </c>
      <c r="D625" s="115"/>
      <c r="E625" s="88"/>
      <c r="F625" s="179">
        <f>F626</f>
        <v>1272.6000000000001</v>
      </c>
    </row>
    <row r="626" spans="1:6" s="37" customFormat="1" ht="14.25" x14ac:dyDescent="0.2">
      <c r="A626" s="83">
        <f t="shared" si="9"/>
        <v>613</v>
      </c>
      <c r="B626" s="86" t="s">
        <v>296</v>
      </c>
      <c r="C626" s="80" t="s">
        <v>2</v>
      </c>
      <c r="D626" s="100" t="s">
        <v>863</v>
      </c>
      <c r="E626" s="100"/>
      <c r="F626" s="179">
        <f>F627</f>
        <v>1272.6000000000001</v>
      </c>
    </row>
    <row r="627" spans="1:6" s="37" customFormat="1" ht="14.25" x14ac:dyDescent="0.2">
      <c r="A627" s="83">
        <f t="shared" si="9"/>
        <v>614</v>
      </c>
      <c r="B627" s="82" t="s">
        <v>864</v>
      </c>
      <c r="C627" s="80" t="s">
        <v>2</v>
      </c>
      <c r="D627" s="100" t="s">
        <v>682</v>
      </c>
      <c r="E627" s="100"/>
      <c r="F627" s="112">
        <f>F628</f>
        <v>1272.6000000000001</v>
      </c>
    </row>
    <row r="628" spans="1:6" s="37" customFormat="1" ht="14.25" x14ac:dyDescent="0.2">
      <c r="A628" s="83">
        <f t="shared" si="9"/>
        <v>615</v>
      </c>
      <c r="B628" s="70" t="s">
        <v>532</v>
      </c>
      <c r="C628" s="80" t="s">
        <v>2</v>
      </c>
      <c r="D628" s="100" t="s">
        <v>682</v>
      </c>
      <c r="E628" s="100" t="s">
        <v>533</v>
      </c>
      <c r="F628" s="112">
        <f>F629</f>
        <v>1272.6000000000001</v>
      </c>
    </row>
    <row r="629" spans="1:6" s="37" customFormat="1" ht="14.25" x14ac:dyDescent="0.2">
      <c r="A629" s="83">
        <f t="shared" si="9"/>
        <v>616</v>
      </c>
      <c r="B629" s="70" t="s">
        <v>475</v>
      </c>
      <c r="C629" s="80" t="s">
        <v>2</v>
      </c>
      <c r="D629" s="100" t="s">
        <v>682</v>
      </c>
      <c r="E629" s="100" t="s">
        <v>539</v>
      </c>
      <c r="F629" s="112">
        <f>'Приложение 4'!G637</f>
        <v>1272.6000000000001</v>
      </c>
    </row>
    <row r="630" spans="1:6" s="37" customFormat="1" ht="48" x14ac:dyDescent="0.2">
      <c r="A630" s="83">
        <f t="shared" si="9"/>
        <v>617</v>
      </c>
      <c r="B630" s="213" t="s">
        <v>216</v>
      </c>
      <c r="C630" s="80" t="s">
        <v>215</v>
      </c>
      <c r="D630" s="115"/>
      <c r="E630" s="88"/>
      <c r="F630" s="179">
        <f>F631</f>
        <v>142.10000000000002</v>
      </c>
    </row>
    <row r="631" spans="1:6" s="37" customFormat="1" ht="14.25" x14ac:dyDescent="0.2">
      <c r="A631" s="83">
        <f t="shared" si="9"/>
        <v>618</v>
      </c>
      <c r="B631" s="86" t="s">
        <v>296</v>
      </c>
      <c r="C631" s="80" t="s">
        <v>215</v>
      </c>
      <c r="D631" s="100" t="s">
        <v>863</v>
      </c>
      <c r="E631" s="100"/>
      <c r="F631" s="179">
        <f>F632</f>
        <v>142.10000000000002</v>
      </c>
    </row>
    <row r="632" spans="1:6" s="37" customFormat="1" ht="14.25" x14ac:dyDescent="0.2">
      <c r="A632" s="83">
        <f t="shared" si="9"/>
        <v>619</v>
      </c>
      <c r="B632" s="82" t="s">
        <v>864</v>
      </c>
      <c r="C632" s="80" t="s">
        <v>215</v>
      </c>
      <c r="D632" s="100" t="s">
        <v>682</v>
      </c>
      <c r="E632" s="100"/>
      <c r="F632" s="112">
        <f>F633</f>
        <v>142.10000000000002</v>
      </c>
    </row>
    <row r="633" spans="1:6" s="37" customFormat="1" ht="14.25" x14ac:dyDescent="0.2">
      <c r="A633" s="83">
        <f t="shared" si="9"/>
        <v>620</v>
      </c>
      <c r="B633" s="70" t="s">
        <v>532</v>
      </c>
      <c r="C633" s="80" t="s">
        <v>215</v>
      </c>
      <c r="D633" s="100" t="s">
        <v>682</v>
      </c>
      <c r="E633" s="100" t="s">
        <v>533</v>
      </c>
      <c r="F633" s="112">
        <f>F634</f>
        <v>142.10000000000002</v>
      </c>
    </row>
    <row r="634" spans="1:6" s="37" customFormat="1" ht="14.25" x14ac:dyDescent="0.2">
      <c r="A634" s="83">
        <f t="shared" si="9"/>
        <v>621</v>
      </c>
      <c r="B634" s="70" t="s">
        <v>475</v>
      </c>
      <c r="C634" s="80" t="s">
        <v>215</v>
      </c>
      <c r="D634" s="100" t="s">
        <v>682</v>
      </c>
      <c r="E634" s="100" t="s">
        <v>539</v>
      </c>
      <c r="F634" s="112">
        <f>'Приложение 4'!G634</f>
        <v>142.10000000000002</v>
      </c>
    </row>
    <row r="635" spans="1:6" s="36" customFormat="1" ht="15" x14ac:dyDescent="0.25">
      <c r="A635" s="83">
        <f t="shared" si="9"/>
        <v>622</v>
      </c>
      <c r="B635" s="84" t="s">
        <v>460</v>
      </c>
      <c r="C635" s="97" t="s">
        <v>686</v>
      </c>
      <c r="D635" s="97"/>
      <c r="E635" s="97"/>
      <c r="F635" s="186">
        <f>F636+F652</f>
        <v>56335</v>
      </c>
    </row>
    <row r="636" spans="1:6" s="36" customFormat="1" ht="24" x14ac:dyDescent="0.25">
      <c r="A636" s="83">
        <f t="shared" si="9"/>
        <v>623</v>
      </c>
      <c r="B636" s="84" t="s">
        <v>461</v>
      </c>
      <c r="C636" s="97" t="s">
        <v>696</v>
      </c>
      <c r="D636" s="97"/>
      <c r="E636" s="97"/>
      <c r="F636" s="186">
        <f>F637+F642+F647</f>
        <v>44926.799999999996</v>
      </c>
    </row>
    <row r="637" spans="1:6" s="37" customFormat="1" ht="48" x14ac:dyDescent="0.2">
      <c r="A637" s="83">
        <f t="shared" si="9"/>
        <v>624</v>
      </c>
      <c r="B637" s="76" t="s">
        <v>842</v>
      </c>
      <c r="C637" s="88" t="s">
        <v>697</v>
      </c>
      <c r="D637" s="88"/>
      <c r="E637" s="88"/>
      <c r="F637" s="182">
        <f>F638</f>
        <v>14653.8</v>
      </c>
    </row>
    <row r="638" spans="1:6" s="37" customFormat="1" ht="14.25" x14ac:dyDescent="0.2">
      <c r="A638" s="83">
        <f t="shared" si="9"/>
        <v>625</v>
      </c>
      <c r="B638" s="82" t="s">
        <v>476</v>
      </c>
      <c r="C638" s="88" t="s">
        <v>697</v>
      </c>
      <c r="D638" s="100" t="s">
        <v>477</v>
      </c>
      <c r="E638" s="100"/>
      <c r="F638" s="187">
        <f>F639</f>
        <v>14653.8</v>
      </c>
    </row>
    <row r="639" spans="1:6" s="37" customFormat="1" ht="14.25" x14ac:dyDescent="0.2">
      <c r="A639" s="83">
        <f t="shared" si="9"/>
        <v>626</v>
      </c>
      <c r="B639" s="82" t="s">
        <v>65</v>
      </c>
      <c r="C639" s="88" t="s">
        <v>697</v>
      </c>
      <c r="D639" s="100" t="s">
        <v>66</v>
      </c>
      <c r="E639" s="100"/>
      <c r="F639" s="187">
        <f>F640</f>
        <v>14653.8</v>
      </c>
    </row>
    <row r="640" spans="1:6" s="37" customFormat="1" ht="36" x14ac:dyDescent="0.2">
      <c r="A640" s="83">
        <f t="shared" si="9"/>
        <v>627</v>
      </c>
      <c r="B640" s="70" t="s">
        <v>297</v>
      </c>
      <c r="C640" s="88" t="s">
        <v>697</v>
      </c>
      <c r="D640" s="100" t="s">
        <v>66</v>
      </c>
      <c r="E640" s="100" t="s">
        <v>827</v>
      </c>
      <c r="F640" s="187">
        <f>F641</f>
        <v>14653.8</v>
      </c>
    </row>
    <row r="641" spans="1:6" s="37" customFormat="1" ht="14.25" x14ac:dyDescent="0.2">
      <c r="A641" s="83">
        <f t="shared" si="9"/>
        <v>628</v>
      </c>
      <c r="B641" s="70" t="s">
        <v>828</v>
      </c>
      <c r="C641" s="88" t="s">
        <v>697</v>
      </c>
      <c r="D641" s="100" t="s">
        <v>66</v>
      </c>
      <c r="E641" s="100" t="s">
        <v>829</v>
      </c>
      <c r="F641" s="187">
        <f>'Приложение 4'!G768</f>
        <v>14653.8</v>
      </c>
    </row>
    <row r="642" spans="1:6" s="37" customFormat="1" ht="60" x14ac:dyDescent="0.2">
      <c r="A642" s="83">
        <f t="shared" si="9"/>
        <v>629</v>
      </c>
      <c r="B642" s="76" t="s">
        <v>462</v>
      </c>
      <c r="C642" s="88" t="s">
        <v>698</v>
      </c>
      <c r="D642" s="88"/>
      <c r="E642" s="88"/>
      <c r="F642" s="182">
        <f>F643</f>
        <v>15920.4</v>
      </c>
    </row>
    <row r="643" spans="1:6" s="37" customFormat="1" ht="14.25" x14ac:dyDescent="0.2">
      <c r="A643" s="83">
        <f t="shared" si="9"/>
        <v>630</v>
      </c>
      <c r="B643" s="82" t="s">
        <v>476</v>
      </c>
      <c r="C643" s="88" t="s">
        <v>698</v>
      </c>
      <c r="D643" s="100" t="s">
        <v>477</v>
      </c>
      <c r="E643" s="100"/>
      <c r="F643" s="187">
        <f>F644</f>
        <v>15920.4</v>
      </c>
    </row>
    <row r="644" spans="1:6" s="37" customFormat="1" ht="14.25" x14ac:dyDescent="0.2">
      <c r="A644" s="83">
        <f t="shared" si="9"/>
        <v>631</v>
      </c>
      <c r="B644" s="82" t="s">
        <v>65</v>
      </c>
      <c r="C644" s="88" t="s">
        <v>698</v>
      </c>
      <c r="D644" s="100" t="s">
        <v>66</v>
      </c>
      <c r="E644" s="100"/>
      <c r="F644" s="187">
        <f>F645</f>
        <v>15920.4</v>
      </c>
    </row>
    <row r="645" spans="1:6" s="37" customFormat="1" ht="36" x14ac:dyDescent="0.2">
      <c r="A645" s="83">
        <f t="shared" si="9"/>
        <v>632</v>
      </c>
      <c r="B645" s="70" t="s">
        <v>297</v>
      </c>
      <c r="C645" s="88" t="s">
        <v>698</v>
      </c>
      <c r="D645" s="100" t="s">
        <v>66</v>
      </c>
      <c r="E645" s="100" t="s">
        <v>827</v>
      </c>
      <c r="F645" s="187">
        <f>F646</f>
        <v>15920.4</v>
      </c>
    </row>
    <row r="646" spans="1:6" s="37" customFormat="1" ht="14.25" x14ac:dyDescent="0.2">
      <c r="A646" s="83">
        <f t="shared" si="9"/>
        <v>633</v>
      </c>
      <c r="B646" s="70" t="s">
        <v>828</v>
      </c>
      <c r="C646" s="88" t="s">
        <v>698</v>
      </c>
      <c r="D646" s="100" t="s">
        <v>66</v>
      </c>
      <c r="E646" s="100" t="s">
        <v>829</v>
      </c>
      <c r="F646" s="187">
        <f>'Приложение 4'!G771</f>
        <v>15920.4</v>
      </c>
    </row>
    <row r="647" spans="1:6" s="37" customFormat="1" ht="48" x14ac:dyDescent="0.2">
      <c r="A647" s="83">
        <f t="shared" si="9"/>
        <v>634</v>
      </c>
      <c r="B647" s="76" t="s">
        <v>463</v>
      </c>
      <c r="C647" s="100" t="s">
        <v>805</v>
      </c>
      <c r="D647" s="100"/>
      <c r="E647" s="100"/>
      <c r="F647" s="187">
        <f>F648</f>
        <v>14352.6</v>
      </c>
    </row>
    <row r="648" spans="1:6" s="37" customFormat="1" ht="14.25" x14ac:dyDescent="0.2">
      <c r="A648" s="83">
        <f t="shared" si="9"/>
        <v>635</v>
      </c>
      <c r="B648" s="82" t="s">
        <v>476</v>
      </c>
      <c r="C648" s="100" t="s">
        <v>805</v>
      </c>
      <c r="D648" s="100" t="s">
        <v>477</v>
      </c>
      <c r="E648" s="100"/>
      <c r="F648" s="187">
        <f>F649</f>
        <v>14352.6</v>
      </c>
    </row>
    <row r="649" spans="1:6" s="37" customFormat="1" ht="14.25" x14ac:dyDescent="0.2">
      <c r="A649" s="83">
        <f t="shared" si="9"/>
        <v>636</v>
      </c>
      <c r="B649" s="82" t="s">
        <v>515</v>
      </c>
      <c r="C649" s="100" t="s">
        <v>805</v>
      </c>
      <c r="D649" s="100" t="s">
        <v>478</v>
      </c>
      <c r="E649" s="100"/>
      <c r="F649" s="187">
        <f>F650</f>
        <v>14352.6</v>
      </c>
    </row>
    <row r="650" spans="1:6" s="37" customFormat="1" ht="36" x14ac:dyDescent="0.2">
      <c r="A650" s="83">
        <f t="shared" ref="A650:A713" si="10">A649+1</f>
        <v>637</v>
      </c>
      <c r="B650" s="70" t="s">
        <v>297</v>
      </c>
      <c r="C650" s="100" t="s">
        <v>805</v>
      </c>
      <c r="D650" s="100" t="s">
        <v>478</v>
      </c>
      <c r="E650" s="100" t="s">
        <v>827</v>
      </c>
      <c r="F650" s="187">
        <f>F651</f>
        <v>14352.6</v>
      </c>
    </row>
    <row r="651" spans="1:6" s="37" customFormat="1" ht="14.25" x14ac:dyDescent="0.2">
      <c r="A651" s="83">
        <f t="shared" si="10"/>
        <v>638</v>
      </c>
      <c r="B651" s="70" t="s">
        <v>830</v>
      </c>
      <c r="C651" s="100" t="s">
        <v>805</v>
      </c>
      <c r="D651" s="100" t="s">
        <v>478</v>
      </c>
      <c r="E651" s="100" t="s">
        <v>831</v>
      </c>
      <c r="F651" s="187">
        <f>'Приложение 4'!G777</f>
        <v>14352.6</v>
      </c>
    </row>
    <row r="652" spans="1:6" s="36" customFormat="1" ht="15" x14ac:dyDescent="0.25">
      <c r="A652" s="83">
        <f t="shared" si="10"/>
        <v>639</v>
      </c>
      <c r="B652" s="84" t="s">
        <v>367</v>
      </c>
      <c r="C652" s="97" t="s">
        <v>687</v>
      </c>
      <c r="D652" s="97"/>
      <c r="E652" s="97"/>
      <c r="F652" s="180">
        <f>F663+F672+F658+F653</f>
        <v>11408.2</v>
      </c>
    </row>
    <row r="653" spans="1:6" s="37" customFormat="1" ht="48" x14ac:dyDescent="0.2">
      <c r="A653" s="83">
        <f t="shared" si="10"/>
        <v>640</v>
      </c>
      <c r="B653" s="70" t="s">
        <v>457</v>
      </c>
      <c r="C653" s="80" t="s">
        <v>202</v>
      </c>
      <c r="D653" s="88"/>
      <c r="E653" s="88"/>
      <c r="F653" s="179">
        <f>F654</f>
        <v>828</v>
      </c>
    </row>
    <row r="654" spans="1:6" s="37" customFormat="1" ht="24" x14ac:dyDescent="0.2">
      <c r="A654" s="83">
        <f t="shared" si="10"/>
        <v>641</v>
      </c>
      <c r="B654" s="82" t="s">
        <v>651</v>
      </c>
      <c r="C654" s="80" t="s">
        <v>202</v>
      </c>
      <c r="D654" s="88" t="s">
        <v>681</v>
      </c>
      <c r="E654" s="88"/>
      <c r="F654" s="179">
        <f>F655</f>
        <v>828</v>
      </c>
    </row>
    <row r="655" spans="1:6" s="37" customFormat="1" ht="14.25" x14ac:dyDescent="0.2">
      <c r="A655" s="83">
        <f t="shared" si="10"/>
        <v>642</v>
      </c>
      <c r="B655" s="82" t="s">
        <v>673</v>
      </c>
      <c r="C655" s="80" t="s">
        <v>202</v>
      </c>
      <c r="D655" s="88" t="s">
        <v>303</v>
      </c>
      <c r="E655" s="88"/>
      <c r="F655" s="92">
        <f>F656</f>
        <v>828</v>
      </c>
    </row>
    <row r="656" spans="1:6" s="37" customFormat="1" ht="14.25" x14ac:dyDescent="0.2">
      <c r="A656" s="83">
        <f t="shared" si="10"/>
        <v>643</v>
      </c>
      <c r="B656" s="70" t="s">
        <v>524</v>
      </c>
      <c r="C656" s="80" t="s">
        <v>202</v>
      </c>
      <c r="D656" s="88" t="s">
        <v>303</v>
      </c>
      <c r="E656" s="88" t="s">
        <v>730</v>
      </c>
      <c r="F656" s="92">
        <f>F657</f>
        <v>828</v>
      </c>
    </row>
    <row r="657" spans="1:6" s="37" customFormat="1" ht="24" x14ac:dyDescent="0.2">
      <c r="A657" s="83">
        <f t="shared" si="10"/>
        <v>644</v>
      </c>
      <c r="B657" s="70" t="s">
        <v>502</v>
      </c>
      <c r="C657" s="80" t="s">
        <v>202</v>
      </c>
      <c r="D657" s="88" t="s">
        <v>303</v>
      </c>
      <c r="E657" s="88" t="s">
        <v>503</v>
      </c>
      <c r="F657" s="92">
        <f>'Приложение 4'!G713</f>
        <v>828</v>
      </c>
    </row>
    <row r="658" spans="1:6" s="37" customFormat="1" ht="48" x14ac:dyDescent="0.2">
      <c r="A658" s="83">
        <f t="shared" si="10"/>
        <v>645</v>
      </c>
      <c r="B658" s="70" t="s">
        <v>457</v>
      </c>
      <c r="C658" s="80" t="s">
        <v>223</v>
      </c>
      <c r="D658" s="88"/>
      <c r="E658" s="88"/>
      <c r="F658" s="179">
        <f>F659</f>
        <v>17.5</v>
      </c>
    </row>
    <row r="659" spans="1:6" s="37" customFormat="1" ht="24" x14ac:dyDescent="0.2">
      <c r="A659" s="83">
        <f t="shared" si="10"/>
        <v>646</v>
      </c>
      <c r="B659" s="82" t="s">
        <v>651</v>
      </c>
      <c r="C659" s="80" t="s">
        <v>223</v>
      </c>
      <c r="D659" s="88" t="s">
        <v>681</v>
      </c>
      <c r="E659" s="88"/>
      <c r="F659" s="179">
        <f>F660</f>
        <v>17.5</v>
      </c>
    </row>
    <row r="660" spans="1:6" s="37" customFormat="1" ht="14.25" x14ac:dyDescent="0.2">
      <c r="A660" s="83">
        <f t="shared" si="10"/>
        <v>647</v>
      </c>
      <c r="B660" s="82" t="s">
        <v>673</v>
      </c>
      <c r="C660" s="80" t="s">
        <v>223</v>
      </c>
      <c r="D660" s="88" t="s">
        <v>303</v>
      </c>
      <c r="E660" s="88"/>
      <c r="F660" s="92">
        <f>F661</f>
        <v>17.5</v>
      </c>
    </row>
    <row r="661" spans="1:6" s="37" customFormat="1" ht="14.25" x14ac:dyDescent="0.2">
      <c r="A661" s="83">
        <f t="shared" si="10"/>
        <v>648</v>
      </c>
      <c r="B661" s="70" t="s">
        <v>524</v>
      </c>
      <c r="C661" s="80" t="s">
        <v>223</v>
      </c>
      <c r="D661" s="88" t="s">
        <v>303</v>
      </c>
      <c r="E661" s="88" t="s">
        <v>730</v>
      </c>
      <c r="F661" s="92">
        <f>F662</f>
        <v>17.5</v>
      </c>
    </row>
    <row r="662" spans="1:6" s="37" customFormat="1" ht="24" x14ac:dyDescent="0.2">
      <c r="A662" s="83">
        <f t="shared" si="10"/>
        <v>649</v>
      </c>
      <c r="B662" s="70" t="s">
        <v>502</v>
      </c>
      <c r="C662" s="80" t="s">
        <v>223</v>
      </c>
      <c r="D662" s="88" t="s">
        <v>303</v>
      </c>
      <c r="E662" s="88" t="s">
        <v>503</v>
      </c>
      <c r="F662" s="92">
        <f>'Приложение 4'!G716</f>
        <v>17.5</v>
      </c>
    </row>
    <row r="663" spans="1:6" s="37" customFormat="1" ht="36" x14ac:dyDescent="0.2">
      <c r="A663" s="83">
        <f t="shared" si="10"/>
        <v>650</v>
      </c>
      <c r="B663" s="82" t="s">
        <v>458</v>
      </c>
      <c r="C663" s="88" t="s">
        <v>688</v>
      </c>
      <c r="D663" s="88"/>
      <c r="E663" s="88"/>
      <c r="F663" s="179">
        <f>F664+F668</f>
        <v>9901</v>
      </c>
    </row>
    <row r="664" spans="1:6" s="37" customFormat="1" ht="24" x14ac:dyDescent="0.2">
      <c r="A664" s="83">
        <f t="shared" si="10"/>
        <v>651</v>
      </c>
      <c r="B664" s="82" t="s">
        <v>651</v>
      </c>
      <c r="C664" s="88" t="s">
        <v>688</v>
      </c>
      <c r="D664" s="88" t="s">
        <v>681</v>
      </c>
      <c r="E664" s="88"/>
      <c r="F664" s="179">
        <f>F665</f>
        <v>7326.7000000000007</v>
      </c>
    </row>
    <row r="665" spans="1:6" s="37" customFormat="1" ht="14.25" x14ac:dyDescent="0.2">
      <c r="A665" s="83">
        <f t="shared" si="10"/>
        <v>652</v>
      </c>
      <c r="B665" s="82" t="s">
        <v>673</v>
      </c>
      <c r="C665" s="88" t="s">
        <v>688</v>
      </c>
      <c r="D665" s="88" t="s">
        <v>303</v>
      </c>
      <c r="E665" s="88"/>
      <c r="F665" s="92">
        <f>F666</f>
        <v>7326.7000000000007</v>
      </c>
    </row>
    <row r="666" spans="1:6" s="37" customFormat="1" ht="14.25" x14ac:dyDescent="0.2">
      <c r="A666" s="83">
        <f t="shared" si="10"/>
        <v>653</v>
      </c>
      <c r="B666" s="70" t="s">
        <v>524</v>
      </c>
      <c r="C666" s="88" t="s">
        <v>688</v>
      </c>
      <c r="D666" s="88" t="s">
        <v>303</v>
      </c>
      <c r="E666" s="88" t="s">
        <v>730</v>
      </c>
      <c r="F666" s="92">
        <f>F667</f>
        <v>7326.7000000000007</v>
      </c>
    </row>
    <row r="667" spans="1:6" s="37" customFormat="1" ht="24" x14ac:dyDescent="0.2">
      <c r="A667" s="83">
        <f t="shared" si="10"/>
        <v>654</v>
      </c>
      <c r="B667" s="70" t="s">
        <v>502</v>
      </c>
      <c r="C667" s="88" t="s">
        <v>688</v>
      </c>
      <c r="D667" s="88" t="s">
        <v>303</v>
      </c>
      <c r="E667" s="88" t="s">
        <v>503</v>
      </c>
      <c r="F667" s="92">
        <f>'Приложение 4'!G719</f>
        <v>7326.7000000000007</v>
      </c>
    </row>
    <row r="668" spans="1:6" s="37" customFormat="1" ht="14.25" x14ac:dyDescent="0.2">
      <c r="A668" s="83">
        <f t="shared" si="10"/>
        <v>655</v>
      </c>
      <c r="B668" s="86" t="s">
        <v>296</v>
      </c>
      <c r="C668" s="88" t="s">
        <v>688</v>
      </c>
      <c r="D668" s="88" t="s">
        <v>863</v>
      </c>
      <c r="E668" s="88"/>
      <c r="F668" s="92">
        <f>F669</f>
        <v>2574.2999999999997</v>
      </c>
    </row>
    <row r="669" spans="1:6" s="37" customFormat="1" ht="14.25" x14ac:dyDescent="0.2">
      <c r="A669" s="83">
        <f t="shared" si="10"/>
        <v>656</v>
      </c>
      <c r="B669" s="82" t="s">
        <v>864</v>
      </c>
      <c r="C669" s="88" t="s">
        <v>688</v>
      </c>
      <c r="D669" s="88" t="s">
        <v>682</v>
      </c>
      <c r="E669" s="88"/>
      <c r="F669" s="92">
        <f>F670</f>
        <v>2574.2999999999997</v>
      </c>
    </row>
    <row r="670" spans="1:6" s="37" customFormat="1" ht="14.25" x14ac:dyDescent="0.2">
      <c r="A670" s="83">
        <f t="shared" si="10"/>
        <v>657</v>
      </c>
      <c r="B670" s="70" t="s">
        <v>524</v>
      </c>
      <c r="C670" s="88" t="s">
        <v>688</v>
      </c>
      <c r="D670" s="88" t="s">
        <v>682</v>
      </c>
      <c r="E670" s="88" t="s">
        <v>730</v>
      </c>
      <c r="F670" s="92">
        <f>F671</f>
        <v>2574.2999999999997</v>
      </c>
    </row>
    <row r="671" spans="1:6" s="37" customFormat="1" ht="24" x14ac:dyDescent="0.2">
      <c r="A671" s="83">
        <f t="shared" si="10"/>
        <v>658</v>
      </c>
      <c r="B671" s="70" t="s">
        <v>502</v>
      </c>
      <c r="C671" s="88" t="s">
        <v>688</v>
      </c>
      <c r="D671" s="88" t="s">
        <v>682</v>
      </c>
      <c r="E671" s="88" t="s">
        <v>503</v>
      </c>
      <c r="F671" s="92">
        <f>'Приложение 4'!G721+'Приложение 4'!G723</f>
        <v>2574.2999999999997</v>
      </c>
    </row>
    <row r="672" spans="1:6" s="37" customFormat="1" ht="36" x14ac:dyDescent="0.2">
      <c r="A672" s="83">
        <f t="shared" si="10"/>
        <v>659</v>
      </c>
      <c r="B672" s="70" t="s">
        <v>459</v>
      </c>
      <c r="C672" s="88" t="s">
        <v>588</v>
      </c>
      <c r="D672" s="88"/>
      <c r="E672" s="88"/>
      <c r="F672" s="179">
        <f>F673</f>
        <v>661.7</v>
      </c>
    </row>
    <row r="673" spans="1:6" s="37" customFormat="1" ht="24" x14ac:dyDescent="0.2">
      <c r="A673" s="83">
        <f t="shared" si="10"/>
        <v>660</v>
      </c>
      <c r="B673" s="82" t="s">
        <v>651</v>
      </c>
      <c r="C673" s="88" t="s">
        <v>588</v>
      </c>
      <c r="D673" s="88" t="s">
        <v>681</v>
      </c>
      <c r="E673" s="88"/>
      <c r="F673" s="179">
        <f>F674</f>
        <v>661.7</v>
      </c>
    </row>
    <row r="674" spans="1:6" s="37" customFormat="1" ht="14.25" x14ac:dyDescent="0.2">
      <c r="A674" s="83">
        <f t="shared" si="10"/>
        <v>661</v>
      </c>
      <c r="B674" s="82" t="s">
        <v>673</v>
      </c>
      <c r="C674" s="88" t="s">
        <v>588</v>
      </c>
      <c r="D674" s="88" t="s">
        <v>303</v>
      </c>
      <c r="E674" s="88"/>
      <c r="F674" s="92">
        <f>F675</f>
        <v>661.7</v>
      </c>
    </row>
    <row r="675" spans="1:6" s="37" customFormat="1" ht="14.25" x14ac:dyDescent="0.2">
      <c r="A675" s="83">
        <f t="shared" si="10"/>
        <v>662</v>
      </c>
      <c r="B675" s="70" t="s">
        <v>524</v>
      </c>
      <c r="C675" s="88" t="s">
        <v>588</v>
      </c>
      <c r="D675" s="88" t="s">
        <v>303</v>
      </c>
      <c r="E675" s="88" t="s">
        <v>730</v>
      </c>
      <c r="F675" s="92">
        <f>F676</f>
        <v>661.7</v>
      </c>
    </row>
    <row r="676" spans="1:6" s="37" customFormat="1" ht="24" x14ac:dyDescent="0.2">
      <c r="A676" s="83">
        <f t="shared" si="10"/>
        <v>663</v>
      </c>
      <c r="B676" s="70" t="s">
        <v>502</v>
      </c>
      <c r="C676" s="88" t="s">
        <v>588</v>
      </c>
      <c r="D676" s="88" t="s">
        <v>303</v>
      </c>
      <c r="E676" s="88" t="s">
        <v>503</v>
      </c>
      <c r="F676" s="92">
        <f>'Приложение 4'!G726</f>
        <v>661.7</v>
      </c>
    </row>
    <row r="677" spans="1:6" s="36" customFormat="1" ht="36" x14ac:dyDescent="0.25">
      <c r="A677" s="83">
        <f t="shared" si="10"/>
        <v>664</v>
      </c>
      <c r="B677" s="84" t="s">
        <v>298</v>
      </c>
      <c r="C677" s="103" t="s">
        <v>875</v>
      </c>
      <c r="D677" s="107"/>
      <c r="E677" s="97"/>
      <c r="F677" s="180">
        <f>F678</f>
        <v>260</v>
      </c>
    </row>
    <row r="678" spans="1:6" s="37" customFormat="1" ht="36" x14ac:dyDescent="0.2">
      <c r="A678" s="83">
        <f t="shared" si="10"/>
        <v>665</v>
      </c>
      <c r="B678" s="99" t="s">
        <v>104</v>
      </c>
      <c r="C678" s="108" t="s">
        <v>876</v>
      </c>
      <c r="D678" s="91"/>
      <c r="E678" s="88"/>
      <c r="F678" s="179">
        <f>F679</f>
        <v>260</v>
      </c>
    </row>
    <row r="679" spans="1:6" s="37" customFormat="1" ht="14.25" x14ac:dyDescent="0.2">
      <c r="A679" s="83">
        <f t="shared" si="10"/>
        <v>666</v>
      </c>
      <c r="B679" s="116" t="s">
        <v>591</v>
      </c>
      <c r="C679" s="108" t="s">
        <v>876</v>
      </c>
      <c r="D679" s="91" t="s">
        <v>592</v>
      </c>
      <c r="E679" s="88"/>
      <c r="F679" s="179">
        <f>F680</f>
        <v>260</v>
      </c>
    </row>
    <row r="680" spans="1:6" s="37" customFormat="1" ht="24" x14ac:dyDescent="0.2">
      <c r="A680" s="83">
        <f t="shared" si="10"/>
        <v>667</v>
      </c>
      <c r="B680" s="116" t="s">
        <v>803</v>
      </c>
      <c r="C680" s="108" t="s">
        <v>876</v>
      </c>
      <c r="D680" s="91" t="s">
        <v>702</v>
      </c>
      <c r="E680" s="88"/>
      <c r="F680" s="179">
        <f>F681</f>
        <v>260</v>
      </c>
    </row>
    <row r="681" spans="1:6" s="37" customFormat="1" ht="14.25" x14ac:dyDescent="0.2">
      <c r="A681" s="83">
        <f t="shared" si="10"/>
        <v>668</v>
      </c>
      <c r="B681" s="70" t="s">
        <v>532</v>
      </c>
      <c r="C681" s="108" t="s">
        <v>876</v>
      </c>
      <c r="D681" s="91" t="s">
        <v>702</v>
      </c>
      <c r="E681" s="88" t="s">
        <v>533</v>
      </c>
      <c r="F681" s="179">
        <f>F682</f>
        <v>260</v>
      </c>
    </row>
    <row r="682" spans="1:6" s="37" customFormat="1" ht="14.25" x14ac:dyDescent="0.2">
      <c r="A682" s="83">
        <f t="shared" si="10"/>
        <v>669</v>
      </c>
      <c r="B682" s="70" t="s">
        <v>540</v>
      </c>
      <c r="C682" s="108" t="s">
        <v>876</v>
      </c>
      <c r="D682" s="91" t="s">
        <v>702</v>
      </c>
      <c r="E682" s="88" t="s">
        <v>541</v>
      </c>
      <c r="F682" s="179">
        <f>'Приложение 4'!G147</f>
        <v>260</v>
      </c>
    </row>
    <row r="683" spans="1:6" s="36" customFormat="1" ht="24" x14ac:dyDescent="0.25">
      <c r="A683" s="83">
        <f t="shared" si="10"/>
        <v>670</v>
      </c>
      <c r="B683" s="98" t="s">
        <v>889</v>
      </c>
      <c r="C683" s="103" t="s">
        <v>604</v>
      </c>
      <c r="D683" s="107"/>
      <c r="E683" s="97"/>
      <c r="F683" s="180">
        <f>F684+F703+F709+F735+F775+F755+F767</f>
        <v>55359.6</v>
      </c>
    </row>
    <row r="684" spans="1:6" s="36" customFormat="1" ht="15" x14ac:dyDescent="0.25">
      <c r="A684" s="83">
        <f t="shared" si="10"/>
        <v>671</v>
      </c>
      <c r="B684" s="98" t="s">
        <v>360</v>
      </c>
      <c r="C684" s="103" t="s">
        <v>31</v>
      </c>
      <c r="D684" s="107"/>
      <c r="E684" s="97"/>
      <c r="F684" s="180">
        <f>F685+F690</f>
        <v>4187</v>
      </c>
    </row>
    <row r="685" spans="1:6" s="37" customFormat="1" ht="48" x14ac:dyDescent="0.2">
      <c r="A685" s="83">
        <f t="shared" si="10"/>
        <v>672</v>
      </c>
      <c r="B685" s="70" t="s">
        <v>7</v>
      </c>
      <c r="C685" s="80" t="s">
        <v>214</v>
      </c>
      <c r="D685" s="88"/>
      <c r="E685" s="88"/>
      <c r="F685" s="179">
        <f>F686</f>
        <v>298.7</v>
      </c>
    </row>
    <row r="686" spans="1:6" s="37" customFormat="1" ht="24" x14ac:dyDescent="0.2">
      <c r="A686" s="83">
        <f t="shared" si="10"/>
        <v>673</v>
      </c>
      <c r="B686" s="82" t="s">
        <v>651</v>
      </c>
      <c r="C686" s="80" t="s">
        <v>214</v>
      </c>
      <c r="D686" s="88" t="s">
        <v>681</v>
      </c>
      <c r="E686" s="88"/>
      <c r="F686" s="179">
        <f>F687</f>
        <v>298.7</v>
      </c>
    </row>
    <row r="687" spans="1:6" s="37" customFormat="1" ht="14.25" x14ac:dyDescent="0.2">
      <c r="A687" s="83">
        <f t="shared" si="10"/>
        <v>674</v>
      </c>
      <c r="B687" s="82" t="s">
        <v>673</v>
      </c>
      <c r="C687" s="80" t="s">
        <v>214</v>
      </c>
      <c r="D687" s="88" t="s">
        <v>303</v>
      </c>
      <c r="E687" s="88"/>
      <c r="F687" s="92">
        <f>F688</f>
        <v>298.7</v>
      </c>
    </row>
    <row r="688" spans="1:6" s="37" customFormat="1" ht="14.25" x14ac:dyDescent="0.2">
      <c r="A688" s="83">
        <f t="shared" si="10"/>
        <v>675</v>
      </c>
      <c r="B688" s="70" t="s">
        <v>524</v>
      </c>
      <c r="C688" s="80" t="s">
        <v>214</v>
      </c>
      <c r="D688" s="88" t="s">
        <v>303</v>
      </c>
      <c r="E688" s="88" t="s">
        <v>730</v>
      </c>
      <c r="F688" s="92">
        <f>F689</f>
        <v>298.7</v>
      </c>
    </row>
    <row r="689" spans="1:6" s="37" customFormat="1" ht="24" x14ac:dyDescent="0.2">
      <c r="A689" s="83">
        <f t="shared" si="10"/>
        <v>676</v>
      </c>
      <c r="B689" s="70" t="s">
        <v>862</v>
      </c>
      <c r="C689" s="80" t="s">
        <v>214</v>
      </c>
      <c r="D689" s="88" t="s">
        <v>303</v>
      </c>
      <c r="E689" s="88" t="s">
        <v>500</v>
      </c>
      <c r="F689" s="92">
        <f>'Приложение 4'!G614</f>
        <v>298.7</v>
      </c>
    </row>
    <row r="690" spans="1:6" s="37" customFormat="1" ht="36" x14ac:dyDescent="0.2">
      <c r="A690" s="83">
        <f t="shared" si="10"/>
        <v>677</v>
      </c>
      <c r="B690" s="86" t="s">
        <v>162</v>
      </c>
      <c r="C690" s="88" t="s">
        <v>32</v>
      </c>
      <c r="D690" s="88"/>
      <c r="E690" s="88"/>
      <c r="F690" s="179">
        <f>F691+F695+F699</f>
        <v>3888.3</v>
      </c>
    </row>
    <row r="691" spans="1:6" s="37" customFormat="1" ht="24" x14ac:dyDescent="0.2">
      <c r="A691" s="83">
        <f t="shared" si="10"/>
        <v>678</v>
      </c>
      <c r="B691" s="86" t="s">
        <v>651</v>
      </c>
      <c r="C691" s="88" t="s">
        <v>32</v>
      </c>
      <c r="D691" s="88" t="s">
        <v>681</v>
      </c>
      <c r="E691" s="88"/>
      <c r="F691" s="179">
        <f>F692</f>
        <v>2726</v>
      </c>
    </row>
    <row r="692" spans="1:6" s="37" customFormat="1" ht="14.25" x14ac:dyDescent="0.2">
      <c r="A692" s="83">
        <f t="shared" si="10"/>
        <v>679</v>
      </c>
      <c r="B692" s="86" t="s">
        <v>673</v>
      </c>
      <c r="C692" s="88" t="s">
        <v>32</v>
      </c>
      <c r="D692" s="88" t="s">
        <v>303</v>
      </c>
      <c r="E692" s="88"/>
      <c r="F692" s="92">
        <f>F693</f>
        <v>2726</v>
      </c>
    </row>
    <row r="693" spans="1:6" s="37" customFormat="1" ht="14.25" x14ac:dyDescent="0.2">
      <c r="A693" s="83">
        <f t="shared" si="10"/>
        <v>680</v>
      </c>
      <c r="B693" s="70" t="s">
        <v>524</v>
      </c>
      <c r="C693" s="88" t="s">
        <v>32</v>
      </c>
      <c r="D693" s="88" t="s">
        <v>303</v>
      </c>
      <c r="E693" s="88" t="s">
        <v>730</v>
      </c>
      <c r="F693" s="182">
        <f>F694</f>
        <v>2726</v>
      </c>
    </row>
    <row r="694" spans="1:6" s="37" customFormat="1" ht="24" x14ac:dyDescent="0.2">
      <c r="A694" s="83">
        <f t="shared" si="10"/>
        <v>681</v>
      </c>
      <c r="B694" s="70" t="s">
        <v>862</v>
      </c>
      <c r="C694" s="88" t="s">
        <v>32</v>
      </c>
      <c r="D694" s="88" t="s">
        <v>303</v>
      </c>
      <c r="E694" s="88" t="s">
        <v>500</v>
      </c>
      <c r="F694" s="182">
        <f>'Приложение 4'!G617</f>
        <v>2726</v>
      </c>
    </row>
    <row r="695" spans="1:6" s="37" customFormat="1" ht="14.25" x14ac:dyDescent="0.2">
      <c r="A695" s="83">
        <f t="shared" si="10"/>
        <v>682</v>
      </c>
      <c r="B695" s="86" t="s">
        <v>296</v>
      </c>
      <c r="C695" s="88" t="s">
        <v>32</v>
      </c>
      <c r="D695" s="88" t="s">
        <v>863</v>
      </c>
      <c r="E695" s="88"/>
      <c r="F695" s="92">
        <f>F696</f>
        <v>1156.1000000000001</v>
      </c>
    </row>
    <row r="696" spans="1:6" s="37" customFormat="1" ht="14.25" x14ac:dyDescent="0.2">
      <c r="A696" s="83">
        <f t="shared" si="10"/>
        <v>683</v>
      </c>
      <c r="B696" s="86" t="s">
        <v>864</v>
      </c>
      <c r="C696" s="88" t="s">
        <v>32</v>
      </c>
      <c r="D696" s="88" t="s">
        <v>682</v>
      </c>
      <c r="E696" s="88"/>
      <c r="F696" s="92">
        <f>F697</f>
        <v>1156.1000000000001</v>
      </c>
    </row>
    <row r="697" spans="1:6" s="37" customFormat="1" ht="14.25" x14ac:dyDescent="0.2">
      <c r="A697" s="83">
        <f t="shared" si="10"/>
        <v>684</v>
      </c>
      <c r="B697" s="70" t="s">
        <v>524</v>
      </c>
      <c r="C697" s="88" t="s">
        <v>32</v>
      </c>
      <c r="D697" s="88" t="s">
        <v>682</v>
      </c>
      <c r="E697" s="88" t="s">
        <v>730</v>
      </c>
      <c r="F697" s="182">
        <f>F698</f>
        <v>1156.1000000000001</v>
      </c>
    </row>
    <row r="698" spans="1:6" s="37" customFormat="1" ht="24" x14ac:dyDescent="0.2">
      <c r="A698" s="83">
        <f t="shared" si="10"/>
        <v>685</v>
      </c>
      <c r="B698" s="70" t="s">
        <v>862</v>
      </c>
      <c r="C698" s="88" t="s">
        <v>32</v>
      </c>
      <c r="D698" s="88" t="s">
        <v>682</v>
      </c>
      <c r="E698" s="88" t="s">
        <v>500</v>
      </c>
      <c r="F698" s="182">
        <f>'Приложение 4'!G619</f>
        <v>1156.1000000000001</v>
      </c>
    </row>
    <row r="699" spans="1:6" s="37" customFormat="1" ht="14.25" x14ac:dyDescent="0.2">
      <c r="A699" s="83">
        <f t="shared" si="10"/>
        <v>686</v>
      </c>
      <c r="B699" s="208" t="s">
        <v>591</v>
      </c>
      <c r="C699" s="88" t="s">
        <v>32</v>
      </c>
      <c r="D699" s="88" t="s">
        <v>592</v>
      </c>
      <c r="E699" s="88"/>
      <c r="F699" s="179">
        <f>F700</f>
        <v>6.2</v>
      </c>
    </row>
    <row r="700" spans="1:6" s="37" customFormat="1" ht="14.25" x14ac:dyDescent="0.2">
      <c r="A700" s="83">
        <f t="shared" si="10"/>
        <v>687</v>
      </c>
      <c r="B700" s="77" t="s">
        <v>87</v>
      </c>
      <c r="C700" s="88" t="s">
        <v>32</v>
      </c>
      <c r="D700" s="88" t="s">
        <v>88</v>
      </c>
      <c r="E700" s="88"/>
      <c r="F700" s="179">
        <f>F701</f>
        <v>6.2</v>
      </c>
    </row>
    <row r="701" spans="1:6" s="37" customFormat="1" ht="14.25" x14ac:dyDescent="0.2">
      <c r="A701" s="83">
        <f t="shared" si="10"/>
        <v>688</v>
      </c>
      <c r="B701" s="70" t="s">
        <v>524</v>
      </c>
      <c r="C701" s="88" t="s">
        <v>32</v>
      </c>
      <c r="D701" s="88" t="s">
        <v>88</v>
      </c>
      <c r="E701" s="100" t="s">
        <v>730</v>
      </c>
      <c r="F701" s="179">
        <f>F702</f>
        <v>6.2</v>
      </c>
    </row>
    <row r="702" spans="1:6" s="136" customFormat="1" ht="24" x14ac:dyDescent="0.2">
      <c r="A702" s="83">
        <f t="shared" si="10"/>
        <v>689</v>
      </c>
      <c r="B702" s="70" t="s">
        <v>862</v>
      </c>
      <c r="C702" s="88" t="s">
        <v>32</v>
      </c>
      <c r="D702" s="146">
        <v>850</v>
      </c>
      <c r="E702" s="100" t="s">
        <v>500</v>
      </c>
      <c r="F702" s="179">
        <f>'Приложение 4'!G621</f>
        <v>6.2</v>
      </c>
    </row>
    <row r="703" spans="1:6" s="36" customFormat="1" ht="24" x14ac:dyDescent="0.25">
      <c r="A703" s="83">
        <f t="shared" si="10"/>
        <v>690</v>
      </c>
      <c r="B703" s="98" t="s">
        <v>890</v>
      </c>
      <c r="C703" s="103" t="s">
        <v>846</v>
      </c>
      <c r="D703" s="107"/>
      <c r="E703" s="97"/>
      <c r="F703" s="183">
        <f>F704</f>
        <v>30992.6</v>
      </c>
    </row>
    <row r="704" spans="1:6" s="37" customFormat="1" ht="48" x14ac:dyDescent="0.2">
      <c r="A704" s="83">
        <f t="shared" si="10"/>
        <v>691</v>
      </c>
      <c r="B704" s="82" t="s">
        <v>641</v>
      </c>
      <c r="C704" s="108" t="s">
        <v>847</v>
      </c>
      <c r="D704" s="91"/>
      <c r="E704" s="88"/>
      <c r="F704" s="181">
        <f>F705</f>
        <v>30992.6</v>
      </c>
    </row>
    <row r="705" spans="1:6" s="37" customFormat="1" ht="14.25" x14ac:dyDescent="0.2">
      <c r="A705" s="83">
        <f t="shared" si="10"/>
        <v>692</v>
      </c>
      <c r="B705" s="82" t="s">
        <v>591</v>
      </c>
      <c r="C705" s="108" t="s">
        <v>847</v>
      </c>
      <c r="D705" s="88" t="s">
        <v>592</v>
      </c>
      <c r="E705" s="88"/>
      <c r="F705" s="182">
        <f>F706</f>
        <v>30992.6</v>
      </c>
    </row>
    <row r="706" spans="1:6" s="37" customFormat="1" ht="24" x14ac:dyDescent="0.2">
      <c r="A706" s="83">
        <f t="shared" si="10"/>
        <v>693</v>
      </c>
      <c r="B706" s="82" t="s">
        <v>803</v>
      </c>
      <c r="C706" s="108" t="s">
        <v>847</v>
      </c>
      <c r="D706" s="88" t="s">
        <v>702</v>
      </c>
      <c r="E706" s="88"/>
      <c r="F706" s="182">
        <f>F707</f>
        <v>30992.6</v>
      </c>
    </row>
    <row r="707" spans="1:6" s="37" customFormat="1" ht="14.25" x14ac:dyDescent="0.2">
      <c r="A707" s="83">
        <f t="shared" si="10"/>
        <v>694</v>
      </c>
      <c r="B707" s="70" t="s">
        <v>542</v>
      </c>
      <c r="C707" s="108" t="s">
        <v>847</v>
      </c>
      <c r="D707" s="88" t="s">
        <v>702</v>
      </c>
      <c r="E707" s="88" t="s">
        <v>543</v>
      </c>
      <c r="F707" s="182">
        <f>F708</f>
        <v>30992.6</v>
      </c>
    </row>
    <row r="708" spans="1:6" s="37" customFormat="1" ht="14.25" x14ac:dyDescent="0.2">
      <c r="A708" s="83">
        <f t="shared" si="10"/>
        <v>695</v>
      </c>
      <c r="B708" s="70" t="s">
        <v>544</v>
      </c>
      <c r="C708" s="108" t="s">
        <v>847</v>
      </c>
      <c r="D708" s="88" t="s">
        <v>702</v>
      </c>
      <c r="E708" s="88" t="s">
        <v>545</v>
      </c>
      <c r="F708" s="182">
        <f>'Приложение 4'!A:G+'Приложение 4'!G167</f>
        <v>30992.6</v>
      </c>
    </row>
    <row r="709" spans="1:6" s="41" customFormat="1" ht="24" x14ac:dyDescent="0.25">
      <c r="A709" s="83">
        <f t="shared" si="10"/>
        <v>696</v>
      </c>
      <c r="B709" s="117" t="s">
        <v>295</v>
      </c>
      <c r="C709" s="69" t="s">
        <v>35</v>
      </c>
      <c r="D709" s="69"/>
      <c r="E709" s="69"/>
      <c r="F709" s="133">
        <f>F715+F720+F725+F730+F710</f>
        <v>13486</v>
      </c>
    </row>
    <row r="710" spans="1:6" s="28" customFormat="1" ht="60" x14ac:dyDescent="0.2">
      <c r="A710" s="83">
        <f t="shared" si="10"/>
        <v>697</v>
      </c>
      <c r="B710" s="137" t="s">
        <v>797</v>
      </c>
      <c r="C710" s="80" t="s">
        <v>798</v>
      </c>
      <c r="D710" s="71"/>
      <c r="E710" s="88"/>
      <c r="F710" s="92">
        <f>F711</f>
        <v>8530</v>
      </c>
    </row>
    <row r="711" spans="1:6" s="41" customFormat="1" ht="15" x14ac:dyDescent="0.25">
      <c r="A711" s="83">
        <f t="shared" si="10"/>
        <v>698</v>
      </c>
      <c r="B711" s="86" t="s">
        <v>296</v>
      </c>
      <c r="C711" s="80" t="s">
        <v>798</v>
      </c>
      <c r="D711" s="71" t="s">
        <v>863</v>
      </c>
      <c r="E711" s="88"/>
      <c r="F711" s="92">
        <f>F712</f>
        <v>8530</v>
      </c>
    </row>
    <row r="712" spans="1:6" s="41" customFormat="1" ht="15" x14ac:dyDescent="0.25">
      <c r="A712" s="83">
        <f t="shared" si="10"/>
        <v>699</v>
      </c>
      <c r="B712" s="77" t="s">
        <v>864</v>
      </c>
      <c r="C712" s="80" t="s">
        <v>798</v>
      </c>
      <c r="D712" s="71" t="s">
        <v>682</v>
      </c>
      <c r="E712" s="88"/>
      <c r="F712" s="92">
        <f>F713</f>
        <v>8530</v>
      </c>
    </row>
    <row r="713" spans="1:6" s="37" customFormat="1" ht="14.25" x14ac:dyDescent="0.2">
      <c r="A713" s="83">
        <f t="shared" si="10"/>
        <v>700</v>
      </c>
      <c r="B713" s="70" t="s">
        <v>542</v>
      </c>
      <c r="C713" s="80" t="s">
        <v>798</v>
      </c>
      <c r="D713" s="71" t="s">
        <v>682</v>
      </c>
      <c r="E713" s="88" t="s">
        <v>543</v>
      </c>
      <c r="F713" s="182">
        <f>F714</f>
        <v>8530</v>
      </c>
    </row>
    <row r="714" spans="1:6" s="37" customFormat="1" ht="14.25" x14ac:dyDescent="0.2">
      <c r="A714" s="83">
        <f t="shared" ref="A714:A777" si="11">A713+1</f>
        <v>701</v>
      </c>
      <c r="B714" s="70" t="s">
        <v>544</v>
      </c>
      <c r="C714" s="80" t="s">
        <v>798</v>
      </c>
      <c r="D714" s="71" t="s">
        <v>682</v>
      </c>
      <c r="E714" s="88" t="s">
        <v>545</v>
      </c>
      <c r="F714" s="182">
        <f>'Приложение 4'!G676</f>
        <v>8530</v>
      </c>
    </row>
    <row r="715" spans="1:6" s="28" customFormat="1" ht="48" x14ac:dyDescent="0.2">
      <c r="A715" s="83">
        <f t="shared" si="11"/>
        <v>702</v>
      </c>
      <c r="B715" s="137" t="s">
        <v>316</v>
      </c>
      <c r="C715" s="80" t="s">
        <v>315</v>
      </c>
      <c r="D715" s="71"/>
      <c r="E715" s="88"/>
      <c r="F715" s="92">
        <f>F716</f>
        <v>4043.4</v>
      </c>
    </row>
    <row r="716" spans="1:6" s="41" customFormat="1" ht="15" x14ac:dyDescent="0.25">
      <c r="A716" s="83">
        <f t="shared" si="11"/>
        <v>703</v>
      </c>
      <c r="B716" s="86" t="s">
        <v>296</v>
      </c>
      <c r="C716" s="80" t="s">
        <v>315</v>
      </c>
      <c r="D716" s="71" t="s">
        <v>863</v>
      </c>
      <c r="E716" s="88"/>
      <c r="F716" s="92">
        <f>F717</f>
        <v>4043.4</v>
      </c>
    </row>
    <row r="717" spans="1:6" s="41" customFormat="1" ht="15" x14ac:dyDescent="0.25">
      <c r="A717" s="83">
        <f t="shared" si="11"/>
        <v>704</v>
      </c>
      <c r="B717" s="77" t="s">
        <v>864</v>
      </c>
      <c r="C717" s="80" t="s">
        <v>315</v>
      </c>
      <c r="D717" s="71" t="s">
        <v>682</v>
      </c>
      <c r="E717" s="88"/>
      <c r="F717" s="92">
        <f>F718</f>
        <v>4043.4</v>
      </c>
    </row>
    <row r="718" spans="1:6" s="37" customFormat="1" ht="14.25" x14ac:dyDescent="0.2">
      <c r="A718" s="83">
        <f t="shared" si="11"/>
        <v>705</v>
      </c>
      <c r="B718" s="70" t="s">
        <v>542</v>
      </c>
      <c r="C718" s="80" t="s">
        <v>315</v>
      </c>
      <c r="D718" s="71" t="s">
        <v>682</v>
      </c>
      <c r="E718" s="88" t="s">
        <v>543</v>
      </c>
      <c r="F718" s="182">
        <f>F719</f>
        <v>4043.4</v>
      </c>
    </row>
    <row r="719" spans="1:6" s="37" customFormat="1" ht="14.25" x14ac:dyDescent="0.2">
      <c r="A719" s="83">
        <f t="shared" si="11"/>
        <v>706</v>
      </c>
      <c r="B719" s="70" t="s">
        <v>544</v>
      </c>
      <c r="C719" s="80" t="s">
        <v>315</v>
      </c>
      <c r="D719" s="71" t="s">
        <v>682</v>
      </c>
      <c r="E719" s="88" t="s">
        <v>545</v>
      </c>
      <c r="F719" s="182">
        <f>'Приложение 4'!G664</f>
        <v>4043.4</v>
      </c>
    </row>
    <row r="720" spans="1:6" s="28" customFormat="1" ht="48" x14ac:dyDescent="0.2">
      <c r="A720" s="83">
        <f t="shared" si="11"/>
        <v>707</v>
      </c>
      <c r="B720" s="137" t="s">
        <v>318</v>
      </c>
      <c r="C720" s="80" t="s">
        <v>317</v>
      </c>
      <c r="D720" s="71"/>
      <c r="E720" s="88"/>
      <c r="F720" s="92">
        <f>F721</f>
        <v>309.8</v>
      </c>
    </row>
    <row r="721" spans="1:7" s="41" customFormat="1" ht="15" x14ac:dyDescent="0.25">
      <c r="A721" s="83">
        <f t="shared" si="11"/>
        <v>708</v>
      </c>
      <c r="B721" s="86" t="s">
        <v>296</v>
      </c>
      <c r="C721" s="80" t="s">
        <v>317</v>
      </c>
      <c r="D721" s="71" t="s">
        <v>863</v>
      </c>
      <c r="E721" s="88"/>
      <c r="F721" s="92">
        <f>F722</f>
        <v>309.8</v>
      </c>
    </row>
    <row r="722" spans="1:7" s="41" customFormat="1" ht="15" x14ac:dyDescent="0.25">
      <c r="A722" s="83">
        <f t="shared" si="11"/>
        <v>709</v>
      </c>
      <c r="B722" s="77" t="s">
        <v>864</v>
      </c>
      <c r="C722" s="80" t="s">
        <v>317</v>
      </c>
      <c r="D722" s="71" t="s">
        <v>682</v>
      </c>
      <c r="E722" s="88"/>
      <c r="F722" s="92">
        <f>F723</f>
        <v>309.8</v>
      </c>
    </row>
    <row r="723" spans="1:7" s="37" customFormat="1" ht="14.25" x14ac:dyDescent="0.2">
      <c r="A723" s="83">
        <f t="shared" si="11"/>
        <v>710</v>
      </c>
      <c r="B723" s="70" t="s">
        <v>542</v>
      </c>
      <c r="C723" s="80" t="s">
        <v>317</v>
      </c>
      <c r="D723" s="71" t="s">
        <v>682</v>
      </c>
      <c r="E723" s="88" t="s">
        <v>543</v>
      </c>
      <c r="F723" s="182">
        <f>F724</f>
        <v>309.8</v>
      </c>
    </row>
    <row r="724" spans="1:7" s="37" customFormat="1" ht="14.25" x14ac:dyDescent="0.2">
      <c r="A724" s="83">
        <f t="shared" si="11"/>
        <v>711</v>
      </c>
      <c r="B724" s="70" t="s">
        <v>544</v>
      </c>
      <c r="C724" s="80" t="s">
        <v>317</v>
      </c>
      <c r="D724" s="71" t="s">
        <v>682</v>
      </c>
      <c r="E724" s="88" t="s">
        <v>545</v>
      </c>
      <c r="F724" s="182">
        <f>'Приложение 4'!G667</f>
        <v>309.8</v>
      </c>
    </row>
    <row r="725" spans="1:7" s="28" customFormat="1" ht="48" x14ac:dyDescent="0.2">
      <c r="A725" s="83">
        <f t="shared" si="11"/>
        <v>712</v>
      </c>
      <c r="B725" s="137" t="s">
        <v>320</v>
      </c>
      <c r="C725" s="80" t="s">
        <v>319</v>
      </c>
      <c r="D725" s="71"/>
      <c r="E725" s="88"/>
      <c r="F725" s="92">
        <f>F726</f>
        <v>472.8</v>
      </c>
    </row>
    <row r="726" spans="1:7" s="41" customFormat="1" ht="15" x14ac:dyDescent="0.25">
      <c r="A726" s="83">
        <f t="shared" si="11"/>
        <v>713</v>
      </c>
      <c r="B726" s="86" t="s">
        <v>296</v>
      </c>
      <c r="C726" s="80" t="s">
        <v>319</v>
      </c>
      <c r="D726" s="71" t="s">
        <v>863</v>
      </c>
      <c r="E726" s="88"/>
      <c r="F726" s="92">
        <f>F727</f>
        <v>472.8</v>
      </c>
    </row>
    <row r="727" spans="1:7" s="41" customFormat="1" ht="15" x14ac:dyDescent="0.25">
      <c r="A727" s="83">
        <f t="shared" si="11"/>
        <v>714</v>
      </c>
      <c r="B727" s="77" t="s">
        <v>864</v>
      </c>
      <c r="C727" s="80" t="s">
        <v>319</v>
      </c>
      <c r="D727" s="71" t="s">
        <v>682</v>
      </c>
      <c r="E727" s="88"/>
      <c r="F727" s="92">
        <f>F728</f>
        <v>472.8</v>
      </c>
    </row>
    <row r="728" spans="1:7" s="37" customFormat="1" ht="14.25" x14ac:dyDescent="0.2">
      <c r="A728" s="83">
        <f t="shared" si="11"/>
        <v>715</v>
      </c>
      <c r="B728" s="70" t="s">
        <v>542</v>
      </c>
      <c r="C728" s="80" t="s">
        <v>319</v>
      </c>
      <c r="D728" s="71" t="s">
        <v>682</v>
      </c>
      <c r="E728" s="88" t="s">
        <v>543</v>
      </c>
      <c r="F728" s="182">
        <f>F729</f>
        <v>472.8</v>
      </c>
    </row>
    <row r="729" spans="1:7" s="37" customFormat="1" ht="14.25" x14ac:dyDescent="0.2">
      <c r="A729" s="83">
        <f t="shared" si="11"/>
        <v>716</v>
      </c>
      <c r="B729" s="70" t="s">
        <v>544</v>
      </c>
      <c r="C729" s="80" t="s">
        <v>319</v>
      </c>
      <c r="D729" s="71" t="s">
        <v>682</v>
      </c>
      <c r="E729" s="88" t="s">
        <v>545</v>
      </c>
      <c r="F729" s="182">
        <f>'Приложение 4'!G670</f>
        <v>472.8</v>
      </c>
    </row>
    <row r="730" spans="1:7" s="28" customFormat="1" ht="48" x14ac:dyDescent="0.2">
      <c r="A730" s="83">
        <f t="shared" si="11"/>
        <v>717</v>
      </c>
      <c r="B730" s="77" t="s">
        <v>163</v>
      </c>
      <c r="C730" s="71" t="s">
        <v>669</v>
      </c>
      <c r="D730" s="71"/>
      <c r="E730" s="88"/>
      <c r="F730" s="92">
        <f>F731</f>
        <v>130</v>
      </c>
    </row>
    <row r="731" spans="1:7" s="41" customFormat="1" ht="15" x14ac:dyDescent="0.25">
      <c r="A731" s="83">
        <f t="shared" si="11"/>
        <v>718</v>
      </c>
      <c r="B731" s="86" t="s">
        <v>296</v>
      </c>
      <c r="C731" s="71" t="s">
        <v>669</v>
      </c>
      <c r="D731" s="71" t="s">
        <v>863</v>
      </c>
      <c r="E731" s="88"/>
      <c r="F731" s="92">
        <f>F732</f>
        <v>130</v>
      </c>
    </row>
    <row r="732" spans="1:7" s="41" customFormat="1" ht="15" x14ac:dyDescent="0.25">
      <c r="A732" s="83">
        <f t="shared" si="11"/>
        <v>719</v>
      </c>
      <c r="B732" s="77" t="s">
        <v>864</v>
      </c>
      <c r="C732" s="71" t="s">
        <v>669</v>
      </c>
      <c r="D732" s="71" t="s">
        <v>682</v>
      </c>
      <c r="E732" s="88"/>
      <c r="F732" s="92">
        <f>F733</f>
        <v>130</v>
      </c>
    </row>
    <row r="733" spans="1:7" s="37" customFormat="1" ht="14.25" x14ac:dyDescent="0.2">
      <c r="A733" s="83">
        <f t="shared" si="11"/>
        <v>720</v>
      </c>
      <c r="B733" s="70" t="s">
        <v>542</v>
      </c>
      <c r="C733" s="71" t="s">
        <v>669</v>
      </c>
      <c r="D733" s="71" t="s">
        <v>682</v>
      </c>
      <c r="E733" s="88" t="s">
        <v>543</v>
      </c>
      <c r="F733" s="182">
        <f>F734</f>
        <v>130</v>
      </c>
    </row>
    <row r="734" spans="1:7" s="37" customFormat="1" ht="14.25" x14ac:dyDescent="0.2">
      <c r="A734" s="83">
        <f t="shared" si="11"/>
        <v>721</v>
      </c>
      <c r="B734" s="70" t="s">
        <v>668</v>
      </c>
      <c r="C734" s="71" t="s">
        <v>669</v>
      </c>
      <c r="D734" s="71" t="s">
        <v>682</v>
      </c>
      <c r="E734" s="88" t="s">
        <v>667</v>
      </c>
      <c r="F734" s="182">
        <f>'Приложение 4'!G679</f>
        <v>130</v>
      </c>
    </row>
    <row r="735" spans="1:7" s="36" customFormat="1" ht="15" x14ac:dyDescent="0.25">
      <c r="A735" s="83">
        <f t="shared" si="11"/>
        <v>722</v>
      </c>
      <c r="B735" s="98" t="s">
        <v>55</v>
      </c>
      <c r="C735" s="97" t="s">
        <v>605</v>
      </c>
      <c r="D735" s="97"/>
      <c r="E735" s="97"/>
      <c r="F735" s="186">
        <f>F746+F741+F736</f>
        <v>2880.1000000000004</v>
      </c>
      <c r="G735" s="40"/>
    </row>
    <row r="736" spans="1:7" s="37" customFormat="1" ht="48" x14ac:dyDescent="0.2">
      <c r="A736" s="83">
        <f t="shared" si="11"/>
        <v>723</v>
      </c>
      <c r="B736" s="140" t="s">
        <v>92</v>
      </c>
      <c r="C736" s="80" t="s">
        <v>91</v>
      </c>
      <c r="D736" s="88"/>
      <c r="E736" s="88"/>
      <c r="F736" s="179">
        <f>F737</f>
        <v>118.8</v>
      </c>
    </row>
    <row r="737" spans="1:7" s="37" customFormat="1" ht="24" x14ac:dyDescent="0.2">
      <c r="A737" s="83">
        <f t="shared" si="11"/>
        <v>724</v>
      </c>
      <c r="B737" s="82" t="s">
        <v>651</v>
      </c>
      <c r="C737" s="80" t="s">
        <v>91</v>
      </c>
      <c r="D737" s="88" t="s">
        <v>681</v>
      </c>
      <c r="E737" s="88"/>
      <c r="F737" s="179">
        <f>F738</f>
        <v>118.8</v>
      </c>
    </row>
    <row r="738" spans="1:7" s="37" customFormat="1" ht="14.25" x14ac:dyDescent="0.2">
      <c r="A738" s="83">
        <f t="shared" si="11"/>
        <v>725</v>
      </c>
      <c r="B738" s="82" t="s">
        <v>673</v>
      </c>
      <c r="C738" s="80" t="s">
        <v>91</v>
      </c>
      <c r="D738" s="88" t="s">
        <v>303</v>
      </c>
      <c r="E738" s="88"/>
      <c r="F738" s="92">
        <f>F739</f>
        <v>118.8</v>
      </c>
    </row>
    <row r="739" spans="1:7" s="37" customFormat="1" ht="14.25" x14ac:dyDescent="0.2">
      <c r="A739" s="83">
        <f t="shared" si="11"/>
        <v>726</v>
      </c>
      <c r="B739" s="70" t="s">
        <v>512</v>
      </c>
      <c r="C739" s="80" t="s">
        <v>91</v>
      </c>
      <c r="D739" s="88" t="s">
        <v>303</v>
      </c>
      <c r="E739" s="88" t="s">
        <v>513</v>
      </c>
      <c r="F739" s="92">
        <f>F740</f>
        <v>118.8</v>
      </c>
    </row>
    <row r="740" spans="1:7" s="37" customFormat="1" ht="14.25" x14ac:dyDescent="0.2">
      <c r="A740" s="83">
        <f t="shared" si="11"/>
        <v>727</v>
      </c>
      <c r="B740" s="70" t="s">
        <v>530</v>
      </c>
      <c r="C740" s="80" t="s">
        <v>91</v>
      </c>
      <c r="D740" s="88" t="s">
        <v>303</v>
      </c>
      <c r="E740" s="88" t="s">
        <v>531</v>
      </c>
      <c r="F740" s="92">
        <f>'Приложение 4'!G104</f>
        <v>118.8</v>
      </c>
    </row>
    <row r="741" spans="1:7" s="28" customFormat="1" ht="36" x14ac:dyDescent="0.2">
      <c r="A741" s="83">
        <f t="shared" si="11"/>
        <v>728</v>
      </c>
      <c r="B741" s="70" t="s">
        <v>244</v>
      </c>
      <c r="C741" s="80" t="s">
        <v>186</v>
      </c>
      <c r="D741" s="71"/>
      <c r="E741" s="88"/>
      <c r="F741" s="92">
        <f>F742</f>
        <v>9</v>
      </c>
    </row>
    <row r="742" spans="1:7" s="41" customFormat="1" ht="15" x14ac:dyDescent="0.25">
      <c r="A742" s="83">
        <f t="shared" si="11"/>
        <v>729</v>
      </c>
      <c r="B742" s="86" t="s">
        <v>296</v>
      </c>
      <c r="C742" s="80" t="s">
        <v>186</v>
      </c>
      <c r="D742" s="71" t="s">
        <v>863</v>
      </c>
      <c r="E742" s="88"/>
      <c r="F742" s="92">
        <f>F743</f>
        <v>9</v>
      </c>
    </row>
    <row r="743" spans="1:7" s="41" customFormat="1" ht="15" x14ac:dyDescent="0.25">
      <c r="A743" s="83">
        <f t="shared" si="11"/>
        <v>730</v>
      </c>
      <c r="B743" s="77" t="s">
        <v>864</v>
      </c>
      <c r="C743" s="80" t="s">
        <v>186</v>
      </c>
      <c r="D743" s="71" t="s">
        <v>682</v>
      </c>
      <c r="E743" s="88"/>
      <c r="F743" s="92">
        <f>F744</f>
        <v>9</v>
      </c>
    </row>
    <row r="744" spans="1:7" s="37" customFormat="1" ht="14.25" x14ac:dyDescent="0.2">
      <c r="A744" s="83">
        <f t="shared" si="11"/>
        <v>731</v>
      </c>
      <c r="B744" s="70" t="s">
        <v>512</v>
      </c>
      <c r="C744" s="80" t="s">
        <v>186</v>
      </c>
      <c r="D744" s="71" t="s">
        <v>682</v>
      </c>
      <c r="E744" s="88" t="s">
        <v>513</v>
      </c>
      <c r="F744" s="182">
        <f>F745</f>
        <v>9</v>
      </c>
    </row>
    <row r="745" spans="1:7" s="37" customFormat="1" ht="14.25" x14ac:dyDescent="0.2">
      <c r="A745" s="83">
        <f t="shared" si="11"/>
        <v>732</v>
      </c>
      <c r="B745" s="70" t="s">
        <v>530</v>
      </c>
      <c r="C745" s="80" t="s">
        <v>186</v>
      </c>
      <c r="D745" s="71" t="s">
        <v>682</v>
      </c>
      <c r="E745" s="88" t="s">
        <v>531</v>
      </c>
      <c r="F745" s="182">
        <v>9</v>
      </c>
    </row>
    <row r="746" spans="1:7" s="37" customFormat="1" ht="36" x14ac:dyDescent="0.2">
      <c r="A746" s="83">
        <f t="shared" si="11"/>
        <v>733</v>
      </c>
      <c r="B746" s="140" t="s">
        <v>245</v>
      </c>
      <c r="C746" s="80" t="s">
        <v>484</v>
      </c>
      <c r="D746" s="88"/>
      <c r="E746" s="88"/>
      <c r="F746" s="182">
        <f>F747+F751</f>
        <v>2752.3</v>
      </c>
      <c r="G746" s="39"/>
    </row>
    <row r="747" spans="1:7" s="37" customFormat="1" ht="24" x14ac:dyDescent="0.2">
      <c r="A747" s="83">
        <f t="shared" si="11"/>
        <v>734</v>
      </c>
      <c r="B747" s="82" t="s">
        <v>651</v>
      </c>
      <c r="C747" s="80" t="s">
        <v>484</v>
      </c>
      <c r="D747" s="88" t="s">
        <v>681</v>
      </c>
      <c r="E747" s="88"/>
      <c r="F747" s="182">
        <f>F748</f>
        <v>2633.5</v>
      </c>
      <c r="G747" s="39"/>
    </row>
    <row r="748" spans="1:7" s="37" customFormat="1" ht="14.25" x14ac:dyDescent="0.2">
      <c r="A748" s="83">
        <f t="shared" si="11"/>
        <v>735</v>
      </c>
      <c r="B748" s="82" t="s">
        <v>673</v>
      </c>
      <c r="C748" s="80" t="s">
        <v>484</v>
      </c>
      <c r="D748" s="88" t="s">
        <v>303</v>
      </c>
      <c r="E748" s="88"/>
      <c r="F748" s="92">
        <f>F749</f>
        <v>2633.5</v>
      </c>
      <c r="G748" s="39"/>
    </row>
    <row r="749" spans="1:7" s="37" customFormat="1" ht="14.25" x14ac:dyDescent="0.2">
      <c r="A749" s="83">
        <f t="shared" si="11"/>
        <v>736</v>
      </c>
      <c r="B749" s="70" t="s">
        <v>512</v>
      </c>
      <c r="C749" s="80" t="s">
        <v>484</v>
      </c>
      <c r="D749" s="88" t="s">
        <v>303</v>
      </c>
      <c r="E749" s="71" t="s">
        <v>513</v>
      </c>
      <c r="F749" s="182">
        <f>F750</f>
        <v>2633.5</v>
      </c>
    </row>
    <row r="750" spans="1:7" s="37" customFormat="1" ht="14.25" x14ac:dyDescent="0.2">
      <c r="A750" s="83">
        <f t="shared" si="11"/>
        <v>737</v>
      </c>
      <c r="B750" s="70" t="s">
        <v>530</v>
      </c>
      <c r="C750" s="80" t="s">
        <v>484</v>
      </c>
      <c r="D750" s="88" t="s">
        <v>303</v>
      </c>
      <c r="E750" s="71" t="s">
        <v>531</v>
      </c>
      <c r="F750" s="182">
        <f>'Приложение 4'!G110</f>
        <v>2633.5</v>
      </c>
    </row>
    <row r="751" spans="1:7" s="37" customFormat="1" ht="14.25" x14ac:dyDescent="0.2">
      <c r="A751" s="83">
        <f t="shared" si="11"/>
        <v>738</v>
      </c>
      <c r="B751" s="86" t="s">
        <v>296</v>
      </c>
      <c r="C751" s="80" t="s">
        <v>484</v>
      </c>
      <c r="D751" s="88" t="s">
        <v>863</v>
      </c>
      <c r="E751" s="88"/>
      <c r="F751" s="92">
        <f>F752</f>
        <v>118.8</v>
      </c>
      <c r="G751" s="39"/>
    </row>
    <row r="752" spans="1:7" s="37" customFormat="1" ht="14.25" x14ac:dyDescent="0.2">
      <c r="A752" s="83">
        <f t="shared" si="11"/>
        <v>739</v>
      </c>
      <c r="B752" s="82" t="s">
        <v>864</v>
      </c>
      <c r="C752" s="80" t="s">
        <v>484</v>
      </c>
      <c r="D752" s="88" t="s">
        <v>682</v>
      </c>
      <c r="E752" s="88"/>
      <c r="F752" s="92">
        <f>F753</f>
        <v>118.8</v>
      </c>
      <c r="G752" s="39"/>
    </row>
    <row r="753" spans="1:7" s="37" customFormat="1" ht="14.25" x14ac:dyDescent="0.2">
      <c r="A753" s="83">
        <f t="shared" si="11"/>
        <v>740</v>
      </c>
      <c r="B753" s="70" t="s">
        <v>512</v>
      </c>
      <c r="C753" s="80" t="s">
        <v>484</v>
      </c>
      <c r="D753" s="88" t="s">
        <v>682</v>
      </c>
      <c r="E753" s="71" t="s">
        <v>513</v>
      </c>
      <c r="F753" s="182">
        <f>F754</f>
        <v>118.8</v>
      </c>
    </row>
    <row r="754" spans="1:7" s="37" customFormat="1" ht="14.25" x14ac:dyDescent="0.2">
      <c r="A754" s="83">
        <f t="shared" si="11"/>
        <v>741</v>
      </c>
      <c r="B754" s="70" t="s">
        <v>530</v>
      </c>
      <c r="C754" s="80" t="s">
        <v>484</v>
      </c>
      <c r="D754" s="88" t="s">
        <v>682</v>
      </c>
      <c r="E754" s="71" t="s">
        <v>531</v>
      </c>
      <c r="F754" s="182">
        <f>'Приложение 4'!G112</f>
        <v>118.8</v>
      </c>
    </row>
    <row r="755" spans="1:7" s="36" customFormat="1" ht="24" x14ac:dyDescent="0.25">
      <c r="A755" s="83">
        <f t="shared" si="11"/>
        <v>742</v>
      </c>
      <c r="B755" s="170" t="s">
        <v>106</v>
      </c>
      <c r="C755" s="134" t="s">
        <v>105</v>
      </c>
      <c r="D755" s="97"/>
      <c r="E755" s="97"/>
      <c r="F755" s="186">
        <f>F761+F756</f>
        <v>2859</v>
      </c>
      <c r="G755" s="40"/>
    </row>
    <row r="756" spans="1:7" s="28" customFormat="1" ht="60" x14ac:dyDescent="0.2">
      <c r="A756" s="83">
        <f t="shared" si="11"/>
        <v>743</v>
      </c>
      <c r="B756" s="209" t="s">
        <v>97</v>
      </c>
      <c r="C756" s="212" t="s">
        <v>95</v>
      </c>
      <c r="D756" s="71"/>
      <c r="E756" s="88"/>
      <c r="F756" s="92">
        <f>F757</f>
        <v>2800</v>
      </c>
    </row>
    <row r="757" spans="1:7" s="41" customFormat="1" ht="15" x14ac:dyDescent="0.25">
      <c r="A757" s="83">
        <f t="shared" si="11"/>
        <v>744</v>
      </c>
      <c r="B757" s="93" t="s">
        <v>296</v>
      </c>
      <c r="C757" s="212" t="s">
        <v>95</v>
      </c>
      <c r="D757" s="71" t="s">
        <v>863</v>
      </c>
      <c r="E757" s="88"/>
      <c r="F757" s="92">
        <f>F758</f>
        <v>2800</v>
      </c>
    </row>
    <row r="758" spans="1:7" s="41" customFormat="1" ht="15" x14ac:dyDescent="0.25">
      <c r="A758" s="83">
        <f t="shared" si="11"/>
        <v>745</v>
      </c>
      <c r="B758" s="137" t="s">
        <v>864</v>
      </c>
      <c r="C758" s="212" t="s">
        <v>95</v>
      </c>
      <c r="D758" s="71" t="s">
        <v>682</v>
      </c>
      <c r="E758" s="88"/>
      <c r="F758" s="92">
        <f>F759</f>
        <v>2800</v>
      </c>
    </row>
    <row r="759" spans="1:7" s="37" customFormat="1" ht="14.25" x14ac:dyDescent="0.2">
      <c r="A759" s="83">
        <f t="shared" si="11"/>
        <v>746</v>
      </c>
      <c r="B759" s="70" t="s">
        <v>532</v>
      </c>
      <c r="C759" s="212" t="s">
        <v>95</v>
      </c>
      <c r="D759" s="71" t="s">
        <v>682</v>
      </c>
      <c r="E759" s="88" t="s">
        <v>533</v>
      </c>
      <c r="F759" s="182">
        <f>F760</f>
        <v>2800</v>
      </c>
    </row>
    <row r="760" spans="1:7" s="37" customFormat="1" ht="14.25" x14ac:dyDescent="0.2">
      <c r="A760" s="83">
        <f t="shared" si="11"/>
        <v>747</v>
      </c>
      <c r="B760" s="70" t="s">
        <v>540</v>
      </c>
      <c r="C760" s="212" t="s">
        <v>95</v>
      </c>
      <c r="D760" s="71" t="s">
        <v>682</v>
      </c>
      <c r="E760" s="88" t="s">
        <v>541</v>
      </c>
      <c r="F760" s="182">
        <f>'Приложение 4'!G152</f>
        <v>2800</v>
      </c>
    </row>
    <row r="761" spans="1:7" s="28" customFormat="1" ht="48" x14ac:dyDescent="0.2">
      <c r="A761" s="83">
        <f t="shared" si="11"/>
        <v>748</v>
      </c>
      <c r="B761" s="137" t="s">
        <v>48</v>
      </c>
      <c r="C761" s="80" t="s">
        <v>107</v>
      </c>
      <c r="D761" s="71"/>
      <c r="E761" s="88"/>
      <c r="F761" s="92">
        <f>F762</f>
        <v>59</v>
      </c>
    </row>
    <row r="762" spans="1:7" s="41" customFormat="1" ht="15" x14ac:dyDescent="0.25">
      <c r="A762" s="83">
        <f t="shared" si="11"/>
        <v>749</v>
      </c>
      <c r="B762" s="93" t="s">
        <v>296</v>
      </c>
      <c r="C762" s="80" t="s">
        <v>107</v>
      </c>
      <c r="D762" s="71" t="s">
        <v>863</v>
      </c>
      <c r="E762" s="88"/>
      <c r="F762" s="92">
        <f>F763</f>
        <v>59</v>
      </c>
    </row>
    <row r="763" spans="1:7" s="41" customFormat="1" ht="15" x14ac:dyDescent="0.25">
      <c r="A763" s="83">
        <f t="shared" si="11"/>
        <v>750</v>
      </c>
      <c r="B763" s="137" t="s">
        <v>864</v>
      </c>
      <c r="C763" s="80" t="s">
        <v>107</v>
      </c>
      <c r="D763" s="71" t="s">
        <v>682</v>
      </c>
      <c r="E763" s="88"/>
      <c r="F763" s="92">
        <f>F764</f>
        <v>59</v>
      </c>
    </row>
    <row r="764" spans="1:7" s="37" customFormat="1" ht="14.25" x14ac:dyDescent="0.2">
      <c r="A764" s="83">
        <f t="shared" si="11"/>
        <v>751</v>
      </c>
      <c r="B764" s="70" t="s">
        <v>532</v>
      </c>
      <c r="C764" s="80" t="s">
        <v>107</v>
      </c>
      <c r="D764" s="71" t="s">
        <v>682</v>
      </c>
      <c r="E764" s="88" t="s">
        <v>533</v>
      </c>
      <c r="F764" s="182">
        <f>F765</f>
        <v>59</v>
      </c>
    </row>
    <row r="765" spans="1:7" s="37" customFormat="1" ht="14.25" x14ac:dyDescent="0.2">
      <c r="A765" s="83">
        <f t="shared" si="11"/>
        <v>752</v>
      </c>
      <c r="B765" s="70" t="s">
        <v>540</v>
      </c>
      <c r="C765" s="80" t="s">
        <v>107</v>
      </c>
      <c r="D765" s="71" t="s">
        <v>682</v>
      </c>
      <c r="E765" s="88" t="s">
        <v>541</v>
      </c>
      <c r="F765" s="182">
        <f>'Приложение 4'!G155</f>
        <v>59</v>
      </c>
    </row>
    <row r="766" spans="1:7" s="36" customFormat="1" ht="15" x14ac:dyDescent="0.25">
      <c r="A766" s="83">
        <f t="shared" si="11"/>
        <v>753</v>
      </c>
      <c r="B766" s="170" t="s">
        <v>312</v>
      </c>
      <c r="C766" s="134" t="s">
        <v>311</v>
      </c>
      <c r="D766" s="97"/>
      <c r="E766" s="97"/>
      <c r="F766" s="186">
        <f>F767</f>
        <v>854.9</v>
      </c>
      <c r="G766" s="40"/>
    </row>
    <row r="767" spans="1:7" s="28" customFormat="1" ht="48" x14ac:dyDescent="0.2">
      <c r="A767" s="83">
        <f t="shared" si="11"/>
        <v>754</v>
      </c>
      <c r="B767" s="140" t="s">
        <v>314</v>
      </c>
      <c r="C767" s="214" t="s">
        <v>313</v>
      </c>
      <c r="D767" s="71"/>
      <c r="E767" s="88"/>
      <c r="F767" s="92">
        <f>F768+F772</f>
        <v>854.9</v>
      </c>
    </row>
    <row r="768" spans="1:7" s="41" customFormat="1" ht="15" x14ac:dyDescent="0.25">
      <c r="A768" s="83">
        <f t="shared" si="11"/>
        <v>755</v>
      </c>
      <c r="B768" s="82" t="s">
        <v>476</v>
      </c>
      <c r="C768" s="214" t="s">
        <v>313</v>
      </c>
      <c r="D768" s="71" t="s">
        <v>477</v>
      </c>
      <c r="E768" s="88"/>
      <c r="F768" s="92">
        <f>F769</f>
        <v>854</v>
      </c>
    </row>
    <row r="769" spans="1:6" s="41" customFormat="1" ht="15" x14ac:dyDescent="0.25">
      <c r="A769" s="83">
        <f t="shared" si="11"/>
        <v>756</v>
      </c>
      <c r="B769" s="140" t="s">
        <v>114</v>
      </c>
      <c r="C769" s="214" t="s">
        <v>313</v>
      </c>
      <c r="D769" s="71" t="s">
        <v>115</v>
      </c>
      <c r="E769" s="88"/>
      <c r="F769" s="92">
        <f>F770</f>
        <v>854</v>
      </c>
    </row>
    <row r="770" spans="1:6" s="37" customFormat="1" ht="14.25" x14ac:dyDescent="0.2">
      <c r="A770" s="83">
        <f t="shared" si="11"/>
        <v>757</v>
      </c>
      <c r="B770" s="70" t="s">
        <v>532</v>
      </c>
      <c r="C770" s="214" t="s">
        <v>313</v>
      </c>
      <c r="D770" s="71" t="s">
        <v>115</v>
      </c>
      <c r="E770" s="88" t="s">
        <v>533</v>
      </c>
      <c r="F770" s="182">
        <f>F771</f>
        <v>854</v>
      </c>
    </row>
    <row r="771" spans="1:6" s="37" customFormat="1" ht="14.25" x14ac:dyDescent="0.2">
      <c r="A771" s="83">
        <f t="shared" si="11"/>
        <v>758</v>
      </c>
      <c r="B771" s="140" t="s">
        <v>310</v>
      </c>
      <c r="C771" s="214" t="s">
        <v>313</v>
      </c>
      <c r="D771" s="71" t="s">
        <v>115</v>
      </c>
      <c r="E771" s="88" t="s">
        <v>309</v>
      </c>
      <c r="F771" s="182">
        <f>'Приложение 4'!G656</f>
        <v>854</v>
      </c>
    </row>
    <row r="772" spans="1:6" s="41" customFormat="1" ht="15" x14ac:dyDescent="0.25">
      <c r="A772" s="83">
        <f t="shared" si="11"/>
        <v>759</v>
      </c>
      <c r="B772" s="140" t="s">
        <v>515</v>
      </c>
      <c r="C772" s="214" t="s">
        <v>313</v>
      </c>
      <c r="D772" s="71" t="s">
        <v>478</v>
      </c>
      <c r="E772" s="88"/>
      <c r="F772" s="92">
        <f>F773</f>
        <v>0.9</v>
      </c>
    </row>
    <row r="773" spans="1:6" s="37" customFormat="1" ht="14.25" x14ac:dyDescent="0.2">
      <c r="A773" s="83">
        <f t="shared" si="11"/>
        <v>760</v>
      </c>
      <c r="B773" s="70" t="s">
        <v>532</v>
      </c>
      <c r="C773" s="214" t="s">
        <v>313</v>
      </c>
      <c r="D773" s="71" t="s">
        <v>478</v>
      </c>
      <c r="E773" s="88" t="s">
        <v>533</v>
      </c>
      <c r="F773" s="182">
        <f>F774</f>
        <v>0.9</v>
      </c>
    </row>
    <row r="774" spans="1:6" s="37" customFormat="1" ht="14.25" x14ac:dyDescent="0.2">
      <c r="A774" s="83">
        <f t="shared" si="11"/>
        <v>761</v>
      </c>
      <c r="B774" s="140" t="s">
        <v>310</v>
      </c>
      <c r="C774" s="214" t="s">
        <v>313</v>
      </c>
      <c r="D774" s="71" t="s">
        <v>478</v>
      </c>
      <c r="E774" s="88" t="s">
        <v>309</v>
      </c>
      <c r="F774" s="182">
        <f>'Приложение 4'!G657</f>
        <v>0.9</v>
      </c>
    </row>
    <row r="775" spans="1:6" s="41" customFormat="1" ht="15" x14ac:dyDescent="0.25">
      <c r="A775" s="83">
        <f t="shared" si="11"/>
        <v>762</v>
      </c>
      <c r="B775" s="117" t="s">
        <v>218</v>
      </c>
      <c r="C775" s="69" t="s">
        <v>410</v>
      </c>
      <c r="D775" s="69"/>
      <c r="E775" s="69"/>
      <c r="F775" s="133">
        <f>F776</f>
        <v>100</v>
      </c>
    </row>
    <row r="776" spans="1:6" s="28" customFormat="1" ht="36" x14ac:dyDescent="0.2">
      <c r="A776" s="83">
        <f t="shared" si="11"/>
        <v>763</v>
      </c>
      <c r="B776" s="77" t="s">
        <v>219</v>
      </c>
      <c r="C776" s="80" t="s">
        <v>411</v>
      </c>
      <c r="D776" s="71"/>
      <c r="E776" s="88"/>
      <c r="F776" s="92">
        <f>F777</f>
        <v>100</v>
      </c>
    </row>
    <row r="777" spans="1:6" s="41" customFormat="1" ht="15" x14ac:dyDescent="0.25">
      <c r="A777" s="83">
        <f t="shared" si="11"/>
        <v>764</v>
      </c>
      <c r="B777" s="86" t="s">
        <v>296</v>
      </c>
      <c r="C777" s="80" t="s">
        <v>411</v>
      </c>
      <c r="D777" s="71" t="s">
        <v>863</v>
      </c>
      <c r="E777" s="88"/>
      <c r="F777" s="92">
        <f>F778</f>
        <v>100</v>
      </c>
    </row>
    <row r="778" spans="1:6" s="41" customFormat="1" ht="15" x14ac:dyDescent="0.25">
      <c r="A778" s="83">
        <f t="shared" ref="A778:A841" si="12">A777+1</f>
        <v>765</v>
      </c>
      <c r="B778" s="77" t="s">
        <v>864</v>
      </c>
      <c r="C778" s="80" t="s">
        <v>411</v>
      </c>
      <c r="D778" s="71" t="s">
        <v>682</v>
      </c>
      <c r="E778" s="88"/>
      <c r="F778" s="92">
        <f>F779</f>
        <v>100</v>
      </c>
    </row>
    <row r="779" spans="1:6" s="37" customFormat="1" ht="14.25" x14ac:dyDescent="0.2">
      <c r="A779" s="83">
        <f t="shared" si="12"/>
        <v>766</v>
      </c>
      <c r="B779" s="86" t="s">
        <v>546</v>
      </c>
      <c r="C779" s="80" t="s">
        <v>411</v>
      </c>
      <c r="D779" s="71" t="s">
        <v>682</v>
      </c>
      <c r="E779" s="88" t="s">
        <v>547</v>
      </c>
      <c r="F779" s="182">
        <f>F780</f>
        <v>100</v>
      </c>
    </row>
    <row r="780" spans="1:6" s="37" customFormat="1" ht="14.25" x14ac:dyDescent="0.2">
      <c r="A780" s="83">
        <f t="shared" si="12"/>
        <v>767</v>
      </c>
      <c r="B780" s="86" t="s">
        <v>550</v>
      </c>
      <c r="C780" s="80" t="s">
        <v>411</v>
      </c>
      <c r="D780" s="71" t="s">
        <v>682</v>
      </c>
      <c r="E780" s="88" t="s">
        <v>551</v>
      </c>
      <c r="F780" s="182">
        <f>'Приложение 4'!G503</f>
        <v>100</v>
      </c>
    </row>
    <row r="781" spans="1:6" s="37" customFormat="1" ht="14.25" x14ac:dyDescent="0.2">
      <c r="A781" s="83">
        <f t="shared" si="12"/>
        <v>768</v>
      </c>
      <c r="B781" s="98" t="s">
        <v>650</v>
      </c>
      <c r="C781" s="69" t="s">
        <v>42</v>
      </c>
      <c r="D781" s="97"/>
      <c r="E781" s="97"/>
      <c r="F781" s="180">
        <f>F787+F792+F782</f>
        <v>2658.5</v>
      </c>
    </row>
    <row r="782" spans="1:6" s="37" customFormat="1" ht="36" x14ac:dyDescent="0.2">
      <c r="A782" s="83">
        <f t="shared" si="12"/>
        <v>769</v>
      </c>
      <c r="B782" s="140" t="s">
        <v>83</v>
      </c>
      <c r="C782" s="80" t="s">
        <v>84</v>
      </c>
      <c r="D782" s="88" t="s">
        <v>649</v>
      </c>
      <c r="E782" s="88"/>
      <c r="F782" s="179">
        <f>F783</f>
        <v>273.7</v>
      </c>
    </row>
    <row r="783" spans="1:6" s="37" customFormat="1" ht="24" x14ac:dyDescent="0.2">
      <c r="A783" s="83">
        <f t="shared" si="12"/>
        <v>770</v>
      </c>
      <c r="B783" s="82" t="s">
        <v>651</v>
      </c>
      <c r="C783" s="80" t="s">
        <v>84</v>
      </c>
      <c r="D783" s="88" t="s">
        <v>681</v>
      </c>
      <c r="E783" s="88"/>
      <c r="F783" s="179">
        <f>F784</f>
        <v>273.7</v>
      </c>
    </row>
    <row r="784" spans="1:6" s="37" customFormat="1" ht="14.25" x14ac:dyDescent="0.2">
      <c r="A784" s="83">
        <f t="shared" si="12"/>
        <v>771</v>
      </c>
      <c r="B784" s="82" t="s">
        <v>673</v>
      </c>
      <c r="C784" s="80" t="s">
        <v>84</v>
      </c>
      <c r="D784" s="88" t="s">
        <v>303</v>
      </c>
      <c r="E784" s="88"/>
      <c r="F784" s="92">
        <f>F785</f>
        <v>273.7</v>
      </c>
    </row>
    <row r="785" spans="1:7" s="37" customFormat="1" ht="14.25" x14ac:dyDescent="0.2">
      <c r="A785" s="83">
        <f t="shared" si="12"/>
        <v>772</v>
      </c>
      <c r="B785" s="70" t="s">
        <v>524</v>
      </c>
      <c r="C785" s="80" t="s">
        <v>84</v>
      </c>
      <c r="D785" s="88" t="s">
        <v>303</v>
      </c>
      <c r="E785" s="88" t="s">
        <v>730</v>
      </c>
      <c r="F785" s="92">
        <f>F786</f>
        <v>273.7</v>
      </c>
    </row>
    <row r="786" spans="1:7" s="37" customFormat="1" ht="24" x14ac:dyDescent="0.2">
      <c r="A786" s="83">
        <f t="shared" si="12"/>
        <v>773</v>
      </c>
      <c r="B786" s="70" t="s">
        <v>528</v>
      </c>
      <c r="C786" s="80" t="s">
        <v>84</v>
      </c>
      <c r="D786" s="88" t="s">
        <v>303</v>
      </c>
      <c r="E786" s="88" t="s">
        <v>529</v>
      </c>
      <c r="F786" s="92">
        <f>'Приложение 4'!G20</f>
        <v>273.7</v>
      </c>
    </row>
    <row r="787" spans="1:7" s="37" customFormat="1" ht="24" x14ac:dyDescent="0.2">
      <c r="A787" s="83">
        <f t="shared" si="12"/>
        <v>774</v>
      </c>
      <c r="B787" s="82" t="s">
        <v>402</v>
      </c>
      <c r="C787" s="71" t="s">
        <v>471</v>
      </c>
      <c r="D787" s="88" t="s">
        <v>649</v>
      </c>
      <c r="E787" s="88"/>
      <c r="F787" s="179">
        <f>F788</f>
        <v>1761.8</v>
      </c>
    </row>
    <row r="788" spans="1:7" s="37" customFormat="1" ht="24" x14ac:dyDescent="0.2">
      <c r="A788" s="83">
        <f t="shared" si="12"/>
        <v>775</v>
      </c>
      <c r="B788" s="82" t="s">
        <v>651</v>
      </c>
      <c r="C788" s="71" t="s">
        <v>471</v>
      </c>
      <c r="D788" s="88" t="s">
        <v>681</v>
      </c>
      <c r="E788" s="88"/>
      <c r="F788" s="179">
        <f>F789</f>
        <v>1761.8</v>
      </c>
    </row>
    <row r="789" spans="1:7" s="37" customFormat="1" ht="14.25" x14ac:dyDescent="0.2">
      <c r="A789" s="83">
        <f t="shared" si="12"/>
        <v>776</v>
      </c>
      <c r="B789" s="82" t="s">
        <v>673</v>
      </c>
      <c r="C789" s="71" t="s">
        <v>471</v>
      </c>
      <c r="D789" s="88" t="s">
        <v>303</v>
      </c>
      <c r="E789" s="88"/>
      <c r="F789" s="92">
        <f>F790</f>
        <v>1761.8</v>
      </c>
    </row>
    <row r="790" spans="1:7" s="37" customFormat="1" ht="14.25" x14ac:dyDescent="0.2">
      <c r="A790" s="83">
        <f t="shared" si="12"/>
        <v>777</v>
      </c>
      <c r="B790" s="70" t="s">
        <v>524</v>
      </c>
      <c r="C790" s="71" t="s">
        <v>471</v>
      </c>
      <c r="D790" s="88" t="s">
        <v>303</v>
      </c>
      <c r="E790" s="88" t="s">
        <v>730</v>
      </c>
      <c r="F790" s="92">
        <f>F791</f>
        <v>1761.8</v>
      </c>
    </row>
    <row r="791" spans="1:7" s="37" customFormat="1" ht="24" x14ac:dyDescent="0.2">
      <c r="A791" s="83">
        <f t="shared" si="12"/>
        <v>778</v>
      </c>
      <c r="B791" s="70" t="s">
        <v>528</v>
      </c>
      <c r="C791" s="71" t="s">
        <v>471</v>
      </c>
      <c r="D791" s="88" t="s">
        <v>303</v>
      </c>
      <c r="E791" s="88" t="s">
        <v>529</v>
      </c>
      <c r="F791" s="92">
        <f>'Приложение 4'!G23</f>
        <v>1761.8</v>
      </c>
    </row>
    <row r="792" spans="1:7" s="37" customFormat="1" ht="24" x14ac:dyDescent="0.2">
      <c r="A792" s="83">
        <f t="shared" si="12"/>
        <v>779</v>
      </c>
      <c r="B792" s="82" t="s">
        <v>660</v>
      </c>
      <c r="C792" s="71" t="s">
        <v>472</v>
      </c>
      <c r="D792" s="88" t="s">
        <v>649</v>
      </c>
      <c r="E792" s="88"/>
      <c r="F792" s="92">
        <f>F793</f>
        <v>623</v>
      </c>
    </row>
    <row r="793" spans="1:7" s="37" customFormat="1" ht="24" x14ac:dyDescent="0.2">
      <c r="A793" s="83">
        <f t="shared" si="12"/>
        <v>780</v>
      </c>
      <c r="B793" s="82" t="s">
        <v>651</v>
      </c>
      <c r="C793" s="71" t="s">
        <v>472</v>
      </c>
      <c r="D793" s="88" t="s">
        <v>681</v>
      </c>
      <c r="E793" s="88"/>
      <c r="F793" s="92">
        <f>F794</f>
        <v>623</v>
      </c>
    </row>
    <row r="794" spans="1:7" s="37" customFormat="1" ht="14.25" x14ac:dyDescent="0.2">
      <c r="A794" s="83">
        <f t="shared" si="12"/>
        <v>781</v>
      </c>
      <c r="B794" s="82" t="s">
        <v>661</v>
      </c>
      <c r="C794" s="71" t="s">
        <v>472</v>
      </c>
      <c r="D794" s="88" t="s">
        <v>303</v>
      </c>
      <c r="E794" s="88"/>
      <c r="F794" s="92">
        <f>F795</f>
        <v>623</v>
      </c>
    </row>
    <row r="795" spans="1:7" s="37" customFormat="1" ht="14.25" x14ac:dyDescent="0.2">
      <c r="A795" s="83">
        <f t="shared" si="12"/>
        <v>782</v>
      </c>
      <c r="B795" s="70" t="s">
        <v>524</v>
      </c>
      <c r="C795" s="71" t="s">
        <v>472</v>
      </c>
      <c r="D795" s="88" t="s">
        <v>303</v>
      </c>
      <c r="E795" s="88" t="s">
        <v>730</v>
      </c>
      <c r="F795" s="92">
        <f>F796</f>
        <v>623</v>
      </c>
    </row>
    <row r="796" spans="1:7" s="37" customFormat="1" ht="24" x14ac:dyDescent="0.2">
      <c r="A796" s="83">
        <f t="shared" si="12"/>
        <v>783</v>
      </c>
      <c r="B796" s="70" t="s">
        <v>528</v>
      </c>
      <c r="C796" s="71" t="s">
        <v>472</v>
      </c>
      <c r="D796" s="88" t="s">
        <v>303</v>
      </c>
      <c r="E796" s="88" t="s">
        <v>529</v>
      </c>
      <c r="F796" s="92">
        <f>'Приложение 4'!G26</f>
        <v>623</v>
      </c>
    </row>
    <row r="797" spans="1:7" s="37" customFormat="1" ht="14.25" x14ac:dyDescent="0.2">
      <c r="A797" s="83">
        <f t="shared" si="12"/>
        <v>784</v>
      </c>
      <c r="B797" s="98" t="s">
        <v>67</v>
      </c>
      <c r="C797" s="97" t="s">
        <v>689</v>
      </c>
      <c r="D797" s="97"/>
      <c r="E797" s="97"/>
      <c r="F797" s="191">
        <f>F798+F807+F817+F826+F831+F836+F841+F846+F851+F860+F865+F870+F875+F880+F885+F890+F895+F900+F913+F926+F931+F936+F941+F946+F951+F956+F964+F969+F974</f>
        <v>60402.9</v>
      </c>
    </row>
    <row r="798" spans="1:7" s="37" customFormat="1" ht="48" x14ac:dyDescent="0.2">
      <c r="A798" s="83">
        <f t="shared" si="12"/>
        <v>785</v>
      </c>
      <c r="B798" s="70" t="s">
        <v>165</v>
      </c>
      <c r="C798" s="80" t="s">
        <v>180</v>
      </c>
      <c r="D798" s="88"/>
      <c r="E798" s="88"/>
      <c r="F798" s="182">
        <f>F799+F803</f>
        <v>672.59999999999991</v>
      </c>
      <c r="G798" s="39"/>
    </row>
    <row r="799" spans="1:7" s="37" customFormat="1" ht="24" x14ac:dyDescent="0.2">
      <c r="A799" s="83">
        <f t="shared" si="12"/>
        <v>786</v>
      </c>
      <c r="B799" s="82" t="s">
        <v>651</v>
      </c>
      <c r="C799" s="80" t="s">
        <v>180</v>
      </c>
      <c r="D799" s="88" t="s">
        <v>681</v>
      </c>
      <c r="E799" s="88"/>
      <c r="F799" s="182">
        <f>F800</f>
        <v>610.99999999999989</v>
      </c>
      <c r="G799" s="39"/>
    </row>
    <row r="800" spans="1:7" s="37" customFormat="1" ht="14.25" x14ac:dyDescent="0.2">
      <c r="A800" s="83">
        <f t="shared" si="12"/>
        <v>787</v>
      </c>
      <c r="B800" s="82" t="s">
        <v>673</v>
      </c>
      <c r="C800" s="80" t="s">
        <v>180</v>
      </c>
      <c r="D800" s="88" t="s">
        <v>303</v>
      </c>
      <c r="E800" s="88"/>
      <c r="F800" s="92">
        <f>F801</f>
        <v>610.99999999999989</v>
      </c>
      <c r="G800" s="39"/>
    </row>
    <row r="801" spans="1:7" s="37" customFormat="1" ht="14.25" x14ac:dyDescent="0.2">
      <c r="A801" s="83">
        <f t="shared" si="12"/>
        <v>788</v>
      </c>
      <c r="B801" s="171" t="s">
        <v>565</v>
      </c>
      <c r="C801" s="80" t="s">
        <v>180</v>
      </c>
      <c r="D801" s="88" t="s">
        <v>303</v>
      </c>
      <c r="E801" s="71" t="s">
        <v>566</v>
      </c>
      <c r="F801" s="182">
        <f>F802</f>
        <v>610.99999999999989</v>
      </c>
    </row>
    <row r="802" spans="1:7" s="37" customFormat="1" ht="14.25" x14ac:dyDescent="0.2">
      <c r="A802" s="83">
        <f t="shared" si="12"/>
        <v>789</v>
      </c>
      <c r="B802" s="171" t="s">
        <v>573</v>
      </c>
      <c r="C802" s="80" t="s">
        <v>180</v>
      </c>
      <c r="D802" s="88" t="s">
        <v>303</v>
      </c>
      <c r="E802" s="71" t="s">
        <v>572</v>
      </c>
      <c r="F802" s="182">
        <f>'Приложение 4'!G261</f>
        <v>610.99999999999989</v>
      </c>
    </row>
    <row r="803" spans="1:7" s="37" customFormat="1" ht="14.25" x14ac:dyDescent="0.2">
      <c r="A803" s="83">
        <f t="shared" si="12"/>
        <v>790</v>
      </c>
      <c r="B803" s="86" t="s">
        <v>296</v>
      </c>
      <c r="C803" s="80" t="s">
        <v>180</v>
      </c>
      <c r="D803" s="88" t="s">
        <v>863</v>
      </c>
      <c r="E803" s="88"/>
      <c r="F803" s="92">
        <f>F804</f>
        <v>61.6</v>
      </c>
      <c r="G803" s="39"/>
    </row>
    <row r="804" spans="1:7" s="37" customFormat="1" ht="14.25" x14ac:dyDescent="0.2">
      <c r="A804" s="83">
        <f t="shared" si="12"/>
        <v>791</v>
      </c>
      <c r="B804" s="82" t="s">
        <v>864</v>
      </c>
      <c r="C804" s="80" t="s">
        <v>180</v>
      </c>
      <c r="D804" s="88" t="s">
        <v>682</v>
      </c>
      <c r="E804" s="88"/>
      <c r="F804" s="92">
        <f>F805</f>
        <v>61.6</v>
      </c>
      <c r="G804" s="39"/>
    </row>
    <row r="805" spans="1:7" s="37" customFormat="1" ht="14.25" x14ac:dyDescent="0.2">
      <c r="A805" s="83">
        <f t="shared" si="12"/>
        <v>792</v>
      </c>
      <c r="B805" s="171" t="s">
        <v>565</v>
      </c>
      <c r="C805" s="80" t="s">
        <v>180</v>
      </c>
      <c r="D805" s="88" t="s">
        <v>682</v>
      </c>
      <c r="E805" s="71" t="s">
        <v>566</v>
      </c>
      <c r="F805" s="182">
        <f>F806</f>
        <v>61.6</v>
      </c>
    </row>
    <row r="806" spans="1:7" s="37" customFormat="1" ht="14.25" x14ac:dyDescent="0.2">
      <c r="A806" s="83">
        <f t="shared" si="12"/>
        <v>793</v>
      </c>
      <c r="B806" s="171" t="s">
        <v>573</v>
      </c>
      <c r="C806" s="80" t="s">
        <v>180</v>
      </c>
      <c r="D806" s="88" t="s">
        <v>682</v>
      </c>
      <c r="E806" s="71" t="s">
        <v>572</v>
      </c>
      <c r="F806" s="182">
        <f>'Приложение 4'!G263</f>
        <v>61.6</v>
      </c>
    </row>
    <row r="807" spans="1:7" s="37" customFormat="1" ht="36" x14ac:dyDescent="0.2">
      <c r="A807" s="83">
        <f t="shared" si="12"/>
        <v>794</v>
      </c>
      <c r="B807" s="140" t="s">
        <v>86</v>
      </c>
      <c r="C807" s="80" t="s">
        <v>85</v>
      </c>
      <c r="D807" s="88"/>
      <c r="E807" s="88"/>
      <c r="F807" s="182">
        <f>F808+F813</f>
        <v>5042.7</v>
      </c>
      <c r="G807" s="39"/>
    </row>
    <row r="808" spans="1:7" s="37" customFormat="1" ht="24" x14ac:dyDescent="0.2">
      <c r="A808" s="83">
        <f t="shared" si="12"/>
        <v>795</v>
      </c>
      <c r="B808" s="82" t="s">
        <v>651</v>
      </c>
      <c r="C808" s="80" t="s">
        <v>85</v>
      </c>
      <c r="D808" s="88" t="s">
        <v>681</v>
      </c>
      <c r="E808" s="88"/>
      <c r="F808" s="182">
        <f>F809</f>
        <v>2159.1999999999998</v>
      </c>
      <c r="G808" s="39"/>
    </row>
    <row r="809" spans="1:7" s="37" customFormat="1" ht="14.25" x14ac:dyDescent="0.2">
      <c r="A809" s="83">
        <f t="shared" si="12"/>
        <v>796</v>
      </c>
      <c r="B809" s="82" t="s">
        <v>673</v>
      </c>
      <c r="C809" s="80" t="s">
        <v>85</v>
      </c>
      <c r="D809" s="88" t="s">
        <v>303</v>
      </c>
      <c r="E809" s="88"/>
      <c r="F809" s="92">
        <f>F810</f>
        <v>2159.1999999999998</v>
      </c>
      <c r="G809" s="39"/>
    </row>
    <row r="810" spans="1:7" s="37" customFormat="1" ht="14.25" x14ac:dyDescent="0.2">
      <c r="A810" s="83">
        <f t="shared" si="12"/>
        <v>797</v>
      </c>
      <c r="B810" s="70" t="s">
        <v>524</v>
      </c>
      <c r="C810" s="80" t="s">
        <v>85</v>
      </c>
      <c r="D810" s="88" t="s">
        <v>303</v>
      </c>
      <c r="E810" s="71" t="s">
        <v>730</v>
      </c>
      <c r="F810" s="182">
        <f>F811+F812</f>
        <v>2159.1999999999998</v>
      </c>
    </row>
    <row r="811" spans="1:7" s="37" customFormat="1" ht="14.25" x14ac:dyDescent="0.2">
      <c r="A811" s="83">
        <f t="shared" si="12"/>
        <v>798</v>
      </c>
      <c r="B811" s="70" t="s">
        <v>525</v>
      </c>
      <c r="C811" s="80" t="s">
        <v>85</v>
      </c>
      <c r="D811" s="88" t="s">
        <v>303</v>
      </c>
      <c r="E811" s="71" t="s">
        <v>527</v>
      </c>
      <c r="F811" s="182">
        <f>'Приложение 4'!G33</f>
        <v>170.1</v>
      </c>
    </row>
    <row r="812" spans="1:7" s="37" customFormat="1" ht="24" x14ac:dyDescent="0.2">
      <c r="A812" s="83">
        <f t="shared" si="12"/>
        <v>799</v>
      </c>
      <c r="B812" s="70" t="s">
        <v>528</v>
      </c>
      <c r="C812" s="80" t="s">
        <v>85</v>
      </c>
      <c r="D812" s="88" t="s">
        <v>303</v>
      </c>
      <c r="E812" s="88" t="s">
        <v>500</v>
      </c>
      <c r="F812" s="92">
        <f>'Приложение 4'!G48</f>
        <v>1989.1</v>
      </c>
    </row>
    <row r="813" spans="1:7" s="37" customFormat="1" ht="14.25" x14ac:dyDescent="0.2">
      <c r="A813" s="83">
        <f t="shared" si="12"/>
        <v>800</v>
      </c>
      <c r="B813" s="82" t="s">
        <v>476</v>
      </c>
      <c r="C813" s="80" t="s">
        <v>85</v>
      </c>
      <c r="D813" s="100" t="s">
        <v>477</v>
      </c>
      <c r="E813" s="88"/>
      <c r="F813" s="187">
        <f>F814</f>
        <v>2883.5</v>
      </c>
      <c r="G813" s="39"/>
    </row>
    <row r="814" spans="1:7" s="37" customFormat="1" ht="14.25" x14ac:dyDescent="0.2">
      <c r="A814" s="83">
        <f t="shared" si="12"/>
        <v>801</v>
      </c>
      <c r="B814" s="82" t="s">
        <v>114</v>
      </c>
      <c r="C814" s="80" t="s">
        <v>85</v>
      </c>
      <c r="D814" s="100" t="s">
        <v>115</v>
      </c>
      <c r="E814" s="88"/>
      <c r="F814" s="187">
        <f>F815</f>
        <v>2883.5</v>
      </c>
      <c r="G814" s="39"/>
    </row>
    <row r="815" spans="1:7" s="37" customFormat="1" ht="25.5" customHeight="1" x14ac:dyDescent="0.2">
      <c r="A815" s="83">
        <f t="shared" si="12"/>
        <v>802</v>
      </c>
      <c r="B815" s="70" t="s">
        <v>297</v>
      </c>
      <c r="C815" s="80" t="s">
        <v>85</v>
      </c>
      <c r="D815" s="100" t="s">
        <v>115</v>
      </c>
      <c r="E815" s="88" t="s">
        <v>827</v>
      </c>
      <c r="F815" s="187">
        <f>F816</f>
        <v>2883.5</v>
      </c>
      <c r="G815" s="39"/>
    </row>
    <row r="816" spans="1:7" s="37" customFormat="1" ht="14.25" x14ac:dyDescent="0.2">
      <c r="A816" s="83">
        <f t="shared" si="12"/>
        <v>803</v>
      </c>
      <c r="B816" s="90" t="s">
        <v>830</v>
      </c>
      <c r="C816" s="80" t="s">
        <v>85</v>
      </c>
      <c r="D816" s="100" t="s">
        <v>115</v>
      </c>
      <c r="E816" s="88" t="s">
        <v>831</v>
      </c>
      <c r="F816" s="187">
        <f>'Приложение 4'!G781</f>
        <v>2883.5</v>
      </c>
      <c r="G816" s="39"/>
    </row>
    <row r="817" spans="1:7" s="37" customFormat="1" ht="24" x14ac:dyDescent="0.2">
      <c r="A817" s="83">
        <f t="shared" si="12"/>
        <v>804</v>
      </c>
      <c r="B817" s="70" t="s">
        <v>224</v>
      </c>
      <c r="C817" s="80" t="s">
        <v>590</v>
      </c>
      <c r="D817" s="88"/>
      <c r="E817" s="88"/>
      <c r="F817" s="182">
        <f>F818+F822</f>
        <v>489.5</v>
      </c>
      <c r="G817" s="39"/>
    </row>
    <row r="818" spans="1:7" s="37" customFormat="1" ht="24" x14ac:dyDescent="0.2">
      <c r="A818" s="83">
        <f t="shared" si="12"/>
        <v>805</v>
      </c>
      <c r="B818" s="82" t="s">
        <v>651</v>
      </c>
      <c r="C818" s="80" t="s">
        <v>590</v>
      </c>
      <c r="D818" s="88" t="s">
        <v>681</v>
      </c>
      <c r="E818" s="88"/>
      <c r="F818" s="92">
        <f>F819</f>
        <v>69.5</v>
      </c>
    </row>
    <row r="819" spans="1:7" s="37" customFormat="1" ht="14.25" x14ac:dyDescent="0.2">
      <c r="A819" s="83">
        <f t="shared" si="12"/>
        <v>806</v>
      </c>
      <c r="B819" s="82" t="s">
        <v>661</v>
      </c>
      <c r="C819" s="80" t="s">
        <v>590</v>
      </c>
      <c r="D819" s="88" t="s">
        <v>303</v>
      </c>
      <c r="E819" s="88"/>
      <c r="F819" s="92">
        <f>F820</f>
        <v>69.5</v>
      </c>
    </row>
    <row r="820" spans="1:7" s="37" customFormat="1" ht="14.25" x14ac:dyDescent="0.2">
      <c r="A820" s="83">
        <f t="shared" si="12"/>
        <v>807</v>
      </c>
      <c r="B820" s="70" t="s">
        <v>524</v>
      </c>
      <c r="C820" s="80" t="s">
        <v>590</v>
      </c>
      <c r="D820" s="88" t="s">
        <v>303</v>
      </c>
      <c r="E820" s="88" t="s">
        <v>730</v>
      </c>
      <c r="F820" s="92">
        <f>F821</f>
        <v>69.5</v>
      </c>
    </row>
    <row r="821" spans="1:7" s="37" customFormat="1" ht="24" x14ac:dyDescent="0.2">
      <c r="A821" s="83">
        <f t="shared" si="12"/>
        <v>808</v>
      </c>
      <c r="B821" s="70" t="s">
        <v>528</v>
      </c>
      <c r="C821" s="80" t="s">
        <v>590</v>
      </c>
      <c r="D821" s="88" t="s">
        <v>303</v>
      </c>
      <c r="E821" s="88" t="s">
        <v>500</v>
      </c>
      <c r="F821" s="92">
        <f>'Приложение 4'!G51</f>
        <v>69.5</v>
      </c>
    </row>
    <row r="822" spans="1:7" s="37" customFormat="1" ht="14.25" x14ac:dyDescent="0.2">
      <c r="A822" s="83">
        <f t="shared" si="12"/>
        <v>809</v>
      </c>
      <c r="B822" s="82" t="s">
        <v>476</v>
      </c>
      <c r="C822" s="80" t="s">
        <v>590</v>
      </c>
      <c r="D822" s="100" t="s">
        <v>477</v>
      </c>
      <c r="E822" s="88"/>
      <c r="F822" s="187">
        <f>F823</f>
        <v>420</v>
      </c>
      <c r="G822" s="39"/>
    </row>
    <row r="823" spans="1:7" s="37" customFormat="1" ht="14.25" x14ac:dyDescent="0.2">
      <c r="A823" s="83">
        <f t="shared" si="12"/>
        <v>810</v>
      </c>
      <c r="B823" s="82" t="s">
        <v>114</v>
      </c>
      <c r="C823" s="80" t="s">
        <v>590</v>
      </c>
      <c r="D823" s="100" t="s">
        <v>115</v>
      </c>
      <c r="E823" s="88"/>
      <c r="F823" s="187">
        <f>F824</f>
        <v>420</v>
      </c>
      <c r="G823" s="39"/>
    </row>
    <row r="824" spans="1:7" s="37" customFormat="1" ht="25.5" customHeight="1" x14ac:dyDescent="0.2">
      <c r="A824" s="83">
        <f t="shared" si="12"/>
        <v>811</v>
      </c>
      <c r="B824" s="70" t="s">
        <v>297</v>
      </c>
      <c r="C824" s="80" t="s">
        <v>590</v>
      </c>
      <c r="D824" s="100" t="s">
        <v>115</v>
      </c>
      <c r="E824" s="88" t="s">
        <v>827</v>
      </c>
      <c r="F824" s="187">
        <f>F825</f>
        <v>420</v>
      </c>
      <c r="G824" s="39"/>
    </row>
    <row r="825" spans="1:7" s="37" customFormat="1" ht="14.25" x14ac:dyDescent="0.2">
      <c r="A825" s="83">
        <f t="shared" si="12"/>
        <v>812</v>
      </c>
      <c r="B825" s="90" t="s">
        <v>830</v>
      </c>
      <c r="C825" s="80" t="s">
        <v>590</v>
      </c>
      <c r="D825" s="100" t="s">
        <v>115</v>
      </c>
      <c r="E825" s="88" t="s">
        <v>831</v>
      </c>
      <c r="F825" s="187">
        <f>'Приложение 4'!G784</f>
        <v>420</v>
      </c>
      <c r="G825" s="39"/>
    </row>
    <row r="826" spans="1:7" s="37" customFormat="1" ht="24" x14ac:dyDescent="0.2">
      <c r="A826" s="83">
        <f t="shared" si="12"/>
        <v>813</v>
      </c>
      <c r="B826" s="82" t="s">
        <v>70</v>
      </c>
      <c r="C826" s="88" t="s">
        <v>693</v>
      </c>
      <c r="D826" s="88"/>
      <c r="E826" s="88"/>
      <c r="F826" s="182">
        <f>F827</f>
        <v>1047.0999999999999</v>
      </c>
      <c r="G826" s="39"/>
    </row>
    <row r="827" spans="1:7" s="37" customFormat="1" ht="14.25" x14ac:dyDescent="0.2">
      <c r="A827" s="83">
        <f t="shared" si="12"/>
        <v>814</v>
      </c>
      <c r="B827" s="82" t="s">
        <v>476</v>
      </c>
      <c r="C827" s="88" t="s">
        <v>693</v>
      </c>
      <c r="D827" s="100" t="s">
        <v>477</v>
      </c>
      <c r="E827" s="88"/>
      <c r="F827" s="187">
        <f>F828</f>
        <v>1047.0999999999999</v>
      </c>
      <c r="G827" s="39"/>
    </row>
    <row r="828" spans="1:7" s="37" customFormat="1" ht="14.25" x14ac:dyDescent="0.2">
      <c r="A828" s="83">
        <f t="shared" si="12"/>
        <v>815</v>
      </c>
      <c r="B828" s="82" t="s">
        <v>68</v>
      </c>
      <c r="C828" s="88" t="s">
        <v>693</v>
      </c>
      <c r="D828" s="100" t="s">
        <v>69</v>
      </c>
      <c r="E828" s="88"/>
      <c r="F828" s="187">
        <f>F829</f>
        <v>1047.0999999999999</v>
      </c>
      <c r="G828" s="39"/>
    </row>
    <row r="829" spans="1:7" s="37" customFormat="1" ht="14.25" x14ac:dyDescent="0.2">
      <c r="A829" s="83">
        <f t="shared" si="12"/>
        <v>816</v>
      </c>
      <c r="B829" s="90" t="s">
        <v>508</v>
      </c>
      <c r="C829" s="88" t="s">
        <v>693</v>
      </c>
      <c r="D829" s="100" t="s">
        <v>69</v>
      </c>
      <c r="E829" s="88" t="s">
        <v>509</v>
      </c>
      <c r="F829" s="187">
        <f>F830</f>
        <v>1047.0999999999999</v>
      </c>
      <c r="G829" s="39"/>
    </row>
    <row r="830" spans="1:7" s="37" customFormat="1" ht="14.25" x14ac:dyDescent="0.2">
      <c r="A830" s="83">
        <f t="shared" si="12"/>
        <v>817</v>
      </c>
      <c r="B830" s="75" t="s">
        <v>510</v>
      </c>
      <c r="C830" s="88" t="s">
        <v>693</v>
      </c>
      <c r="D830" s="100" t="s">
        <v>69</v>
      </c>
      <c r="E830" s="88" t="s">
        <v>511</v>
      </c>
      <c r="F830" s="187">
        <f>'Приложение 4'!G737</f>
        <v>1047.0999999999999</v>
      </c>
      <c r="G830" s="39"/>
    </row>
    <row r="831" spans="1:7" s="37" customFormat="1" ht="36" x14ac:dyDescent="0.2">
      <c r="A831" s="83">
        <f t="shared" si="12"/>
        <v>818</v>
      </c>
      <c r="B831" s="70" t="s">
        <v>166</v>
      </c>
      <c r="C831" s="88" t="s">
        <v>450</v>
      </c>
      <c r="D831" s="88"/>
      <c r="E831" s="88"/>
      <c r="F831" s="182">
        <f>F832</f>
        <v>8.9</v>
      </c>
      <c r="G831" s="39"/>
    </row>
    <row r="832" spans="1:7" s="37" customFormat="1" ht="14.25" x14ac:dyDescent="0.2">
      <c r="A832" s="83">
        <f t="shared" si="12"/>
        <v>819</v>
      </c>
      <c r="B832" s="86" t="s">
        <v>296</v>
      </c>
      <c r="C832" s="88" t="s">
        <v>450</v>
      </c>
      <c r="D832" s="100" t="s">
        <v>863</v>
      </c>
      <c r="E832" s="88"/>
      <c r="F832" s="187">
        <f>F833</f>
        <v>8.9</v>
      </c>
      <c r="G832" s="39"/>
    </row>
    <row r="833" spans="1:7" s="37" customFormat="1" ht="14.25" x14ac:dyDescent="0.2">
      <c r="A833" s="83">
        <f t="shared" si="12"/>
        <v>820</v>
      </c>
      <c r="B833" s="82" t="s">
        <v>864</v>
      </c>
      <c r="C833" s="88" t="s">
        <v>450</v>
      </c>
      <c r="D833" s="100" t="s">
        <v>682</v>
      </c>
      <c r="E833" s="88"/>
      <c r="F833" s="187">
        <f>F834</f>
        <v>8.9</v>
      </c>
      <c r="G833" s="39"/>
    </row>
    <row r="834" spans="1:7" s="37" customFormat="1" ht="14.25" x14ac:dyDescent="0.2">
      <c r="A834" s="83">
        <f t="shared" si="12"/>
        <v>821</v>
      </c>
      <c r="B834" s="70" t="s">
        <v>524</v>
      </c>
      <c r="C834" s="88" t="s">
        <v>450</v>
      </c>
      <c r="D834" s="100" t="s">
        <v>682</v>
      </c>
      <c r="E834" s="88" t="s">
        <v>730</v>
      </c>
      <c r="F834" s="187">
        <f>F835</f>
        <v>8.9</v>
      </c>
      <c r="G834" s="39"/>
    </row>
    <row r="835" spans="1:7" s="37" customFormat="1" ht="14.25" x14ac:dyDescent="0.2">
      <c r="A835" s="83">
        <f t="shared" si="12"/>
        <v>822</v>
      </c>
      <c r="B835" s="70" t="s">
        <v>612</v>
      </c>
      <c r="C835" s="88" t="s">
        <v>450</v>
      </c>
      <c r="D835" s="100" t="s">
        <v>682</v>
      </c>
      <c r="E835" s="88" t="s">
        <v>449</v>
      </c>
      <c r="F835" s="187">
        <f>'Приложение 4'!G68</f>
        <v>8.9</v>
      </c>
      <c r="G835" s="39"/>
    </row>
    <row r="836" spans="1:7" s="37" customFormat="1" ht="24" x14ac:dyDescent="0.2">
      <c r="A836" s="83">
        <f t="shared" si="12"/>
        <v>823</v>
      </c>
      <c r="B836" s="140" t="s">
        <v>90</v>
      </c>
      <c r="C836" s="80" t="s">
        <v>89</v>
      </c>
      <c r="D836" s="88"/>
      <c r="E836" s="88"/>
      <c r="F836" s="182">
        <f>F837</f>
        <v>178</v>
      </c>
      <c r="G836" s="39"/>
    </row>
    <row r="837" spans="1:7" s="37" customFormat="1" ht="14.25" x14ac:dyDescent="0.2">
      <c r="A837" s="83">
        <f t="shared" si="12"/>
        <v>824</v>
      </c>
      <c r="B837" s="70" t="s">
        <v>524</v>
      </c>
      <c r="C837" s="80" t="s">
        <v>89</v>
      </c>
      <c r="D837" s="100" t="s">
        <v>863</v>
      </c>
      <c r="E837" s="88"/>
      <c r="F837" s="187">
        <f>F838</f>
        <v>178</v>
      </c>
      <c r="G837" s="39"/>
    </row>
    <row r="838" spans="1:7" s="37" customFormat="1" ht="14.25" x14ac:dyDescent="0.2">
      <c r="A838" s="83">
        <f t="shared" si="12"/>
        <v>825</v>
      </c>
      <c r="B838" s="70" t="s">
        <v>612</v>
      </c>
      <c r="C838" s="80" t="s">
        <v>89</v>
      </c>
      <c r="D838" s="100" t="s">
        <v>682</v>
      </c>
      <c r="E838" s="118"/>
      <c r="F838" s="187">
        <f>F839</f>
        <v>178</v>
      </c>
      <c r="G838" s="39"/>
    </row>
    <row r="839" spans="1:7" s="37" customFormat="1" ht="14.25" x14ac:dyDescent="0.2">
      <c r="A839" s="83">
        <f t="shared" si="12"/>
        <v>826</v>
      </c>
      <c r="B839" s="70" t="s">
        <v>524</v>
      </c>
      <c r="C839" s="80" t="s">
        <v>89</v>
      </c>
      <c r="D839" s="100" t="s">
        <v>682</v>
      </c>
      <c r="E839" s="88" t="s">
        <v>730</v>
      </c>
      <c r="F839" s="187">
        <f>F840</f>
        <v>178</v>
      </c>
      <c r="G839" s="39"/>
    </row>
    <row r="840" spans="1:7" s="37" customFormat="1" ht="14.25" x14ac:dyDescent="0.2">
      <c r="A840" s="83">
        <f t="shared" si="12"/>
        <v>827</v>
      </c>
      <c r="B840" s="70" t="s">
        <v>506</v>
      </c>
      <c r="C840" s="80" t="s">
        <v>89</v>
      </c>
      <c r="D840" s="100" t="s">
        <v>682</v>
      </c>
      <c r="E840" s="88" t="s">
        <v>507</v>
      </c>
      <c r="F840" s="187">
        <f>'Приложение 4'!G90</f>
        <v>178</v>
      </c>
      <c r="G840" s="39"/>
    </row>
    <row r="841" spans="1:7" s="37" customFormat="1" ht="24" x14ac:dyDescent="0.2">
      <c r="A841" s="83">
        <f t="shared" si="12"/>
        <v>828</v>
      </c>
      <c r="B841" s="70" t="s">
        <v>184</v>
      </c>
      <c r="C841" s="88" t="s">
        <v>185</v>
      </c>
      <c r="D841" s="88"/>
      <c r="E841" s="88"/>
      <c r="F841" s="182">
        <f>F842</f>
        <v>1061.2</v>
      </c>
      <c r="G841" s="39"/>
    </row>
    <row r="842" spans="1:7" s="37" customFormat="1" ht="14.25" x14ac:dyDescent="0.2">
      <c r="A842" s="83">
        <f t="shared" ref="A842:A905" si="13">A841+1</f>
        <v>829</v>
      </c>
      <c r="B842" s="82" t="s">
        <v>476</v>
      </c>
      <c r="C842" s="88" t="s">
        <v>185</v>
      </c>
      <c r="D842" s="100" t="s">
        <v>477</v>
      </c>
      <c r="E842" s="88"/>
      <c r="F842" s="187">
        <f>F843</f>
        <v>1061.2</v>
      </c>
      <c r="G842" s="39"/>
    </row>
    <row r="843" spans="1:7" s="37" customFormat="1" ht="14.25" x14ac:dyDescent="0.2">
      <c r="A843" s="83">
        <f t="shared" si="13"/>
        <v>830</v>
      </c>
      <c r="B843" s="82" t="s">
        <v>114</v>
      </c>
      <c r="C843" s="88" t="s">
        <v>185</v>
      </c>
      <c r="D843" s="100" t="s">
        <v>115</v>
      </c>
      <c r="E843" s="118"/>
      <c r="F843" s="187">
        <f>F844</f>
        <v>1061.2</v>
      </c>
      <c r="G843" s="39"/>
    </row>
    <row r="844" spans="1:7" s="37" customFormat="1" ht="14.25" x14ac:dyDescent="0.2">
      <c r="A844" s="83">
        <f t="shared" si="13"/>
        <v>831</v>
      </c>
      <c r="B844" s="70" t="s">
        <v>512</v>
      </c>
      <c r="C844" s="88" t="s">
        <v>185</v>
      </c>
      <c r="D844" s="100" t="s">
        <v>115</v>
      </c>
      <c r="E844" s="118" t="s">
        <v>513</v>
      </c>
      <c r="F844" s="187">
        <f>F845</f>
        <v>1061.2</v>
      </c>
      <c r="G844" s="39"/>
    </row>
    <row r="845" spans="1:7" s="37" customFormat="1" ht="14.25" x14ac:dyDescent="0.2">
      <c r="A845" s="83">
        <f t="shared" si="13"/>
        <v>832</v>
      </c>
      <c r="B845" s="171" t="s">
        <v>182</v>
      </c>
      <c r="C845" s="88" t="s">
        <v>185</v>
      </c>
      <c r="D845" s="100" t="s">
        <v>115</v>
      </c>
      <c r="E845" s="118" t="s">
        <v>183</v>
      </c>
      <c r="F845" s="187">
        <f>'Приложение 4'!G743</f>
        <v>1061.2</v>
      </c>
      <c r="G845" s="39"/>
    </row>
    <row r="846" spans="1:7" s="37" customFormat="1" ht="48" x14ac:dyDescent="0.2">
      <c r="A846" s="83">
        <f t="shared" si="13"/>
        <v>833</v>
      </c>
      <c r="B846" s="140" t="s">
        <v>452</v>
      </c>
      <c r="C846" s="80" t="s">
        <v>574</v>
      </c>
      <c r="D846" s="88"/>
      <c r="E846" s="88"/>
      <c r="F846" s="182">
        <f>F847</f>
        <v>354.6</v>
      </c>
      <c r="G846" s="39"/>
    </row>
    <row r="847" spans="1:7" s="37" customFormat="1" ht="14.25" x14ac:dyDescent="0.2">
      <c r="A847" s="83">
        <f t="shared" si="13"/>
        <v>834</v>
      </c>
      <c r="B847" s="86" t="s">
        <v>296</v>
      </c>
      <c r="C847" s="80" t="s">
        <v>574</v>
      </c>
      <c r="D847" s="100" t="s">
        <v>863</v>
      </c>
      <c r="E847" s="88"/>
      <c r="F847" s="187">
        <f>F848</f>
        <v>354.6</v>
      </c>
      <c r="G847" s="39"/>
    </row>
    <row r="848" spans="1:7" s="37" customFormat="1" ht="14.25" x14ac:dyDescent="0.2">
      <c r="A848" s="83">
        <f t="shared" si="13"/>
        <v>835</v>
      </c>
      <c r="B848" s="82" t="s">
        <v>864</v>
      </c>
      <c r="C848" s="80" t="s">
        <v>574</v>
      </c>
      <c r="D848" s="100" t="s">
        <v>682</v>
      </c>
      <c r="E848" s="88"/>
      <c r="F848" s="187">
        <f>F849</f>
        <v>354.6</v>
      </c>
      <c r="G848" s="39"/>
    </row>
    <row r="849" spans="1:7" s="37" customFormat="1" ht="14.25" x14ac:dyDescent="0.2">
      <c r="A849" s="83">
        <f t="shared" si="13"/>
        <v>836</v>
      </c>
      <c r="B849" s="171" t="s">
        <v>565</v>
      </c>
      <c r="C849" s="80" t="s">
        <v>574</v>
      </c>
      <c r="D849" s="100" t="s">
        <v>682</v>
      </c>
      <c r="E849" s="88" t="s">
        <v>566</v>
      </c>
      <c r="F849" s="187">
        <f>F850</f>
        <v>354.6</v>
      </c>
      <c r="G849" s="39"/>
    </row>
    <row r="850" spans="1:7" s="37" customFormat="1" ht="14.25" x14ac:dyDescent="0.2">
      <c r="A850" s="83">
        <f t="shared" si="13"/>
        <v>837</v>
      </c>
      <c r="B850" s="137" t="s">
        <v>573</v>
      </c>
      <c r="C850" s="80" t="s">
        <v>574</v>
      </c>
      <c r="D850" s="100" t="s">
        <v>682</v>
      </c>
      <c r="E850" s="88" t="s">
        <v>572</v>
      </c>
      <c r="F850" s="187">
        <f>'Приложение 4'!G266</f>
        <v>354.6</v>
      </c>
      <c r="G850" s="39"/>
    </row>
    <row r="851" spans="1:7" s="37" customFormat="1" ht="36" x14ac:dyDescent="0.2">
      <c r="A851" s="83">
        <f t="shared" si="13"/>
        <v>838</v>
      </c>
      <c r="B851" s="82" t="s">
        <v>167</v>
      </c>
      <c r="C851" s="88" t="s">
        <v>603</v>
      </c>
      <c r="D851" s="88"/>
      <c r="E851" s="88"/>
      <c r="F851" s="182">
        <f>F852+F856</f>
        <v>25.7</v>
      </c>
      <c r="G851" s="39"/>
    </row>
    <row r="852" spans="1:7" s="37" customFormat="1" ht="24" x14ac:dyDescent="0.2">
      <c r="A852" s="83">
        <f t="shared" si="13"/>
        <v>839</v>
      </c>
      <c r="B852" s="82" t="s">
        <v>651</v>
      </c>
      <c r="C852" s="88" t="s">
        <v>603</v>
      </c>
      <c r="D852" s="88" t="s">
        <v>681</v>
      </c>
      <c r="E852" s="88"/>
      <c r="F852" s="182">
        <f>F853</f>
        <v>24.5</v>
      </c>
      <c r="G852" s="39"/>
    </row>
    <row r="853" spans="1:7" s="37" customFormat="1" ht="14.25" x14ac:dyDescent="0.2">
      <c r="A853" s="83">
        <f t="shared" si="13"/>
        <v>840</v>
      </c>
      <c r="B853" s="82" t="s">
        <v>673</v>
      </c>
      <c r="C853" s="88" t="s">
        <v>603</v>
      </c>
      <c r="D853" s="88" t="s">
        <v>303</v>
      </c>
      <c r="E853" s="88"/>
      <c r="F853" s="92">
        <f>F854</f>
        <v>24.5</v>
      </c>
      <c r="G853" s="39"/>
    </row>
    <row r="854" spans="1:7" s="37" customFormat="1" ht="14.25" x14ac:dyDescent="0.2">
      <c r="A854" s="83">
        <f t="shared" si="13"/>
        <v>841</v>
      </c>
      <c r="B854" s="70" t="s">
        <v>524</v>
      </c>
      <c r="C854" s="88" t="s">
        <v>603</v>
      </c>
      <c r="D854" s="88" t="s">
        <v>303</v>
      </c>
      <c r="E854" s="88" t="s">
        <v>730</v>
      </c>
      <c r="F854" s="182">
        <f>F855</f>
        <v>24.5</v>
      </c>
    </row>
    <row r="855" spans="1:7" s="37" customFormat="1" ht="14.25" x14ac:dyDescent="0.2">
      <c r="A855" s="83">
        <f t="shared" si="13"/>
        <v>842</v>
      </c>
      <c r="B855" s="70" t="s">
        <v>506</v>
      </c>
      <c r="C855" s="88" t="s">
        <v>603</v>
      </c>
      <c r="D855" s="88" t="s">
        <v>303</v>
      </c>
      <c r="E855" s="88" t="s">
        <v>507</v>
      </c>
      <c r="F855" s="182">
        <f>'Приложение 4'!G93</f>
        <v>24.5</v>
      </c>
    </row>
    <row r="856" spans="1:7" s="37" customFormat="1" ht="14.25" x14ac:dyDescent="0.2">
      <c r="A856" s="83">
        <f t="shared" si="13"/>
        <v>843</v>
      </c>
      <c r="B856" s="86" t="s">
        <v>296</v>
      </c>
      <c r="C856" s="88" t="s">
        <v>603</v>
      </c>
      <c r="D856" s="88" t="s">
        <v>863</v>
      </c>
      <c r="E856" s="88"/>
      <c r="F856" s="182">
        <f>F857</f>
        <v>1.2</v>
      </c>
      <c r="G856" s="39"/>
    </row>
    <row r="857" spans="1:7" s="37" customFormat="1" ht="14.25" x14ac:dyDescent="0.2">
      <c r="A857" s="83">
        <f t="shared" si="13"/>
        <v>844</v>
      </c>
      <c r="B857" s="82" t="s">
        <v>864</v>
      </c>
      <c r="C857" s="88" t="s">
        <v>603</v>
      </c>
      <c r="D857" s="88" t="s">
        <v>682</v>
      </c>
      <c r="E857" s="88"/>
      <c r="F857" s="182">
        <f>F858</f>
        <v>1.2</v>
      </c>
      <c r="G857" s="39"/>
    </row>
    <row r="858" spans="1:7" s="37" customFormat="1" ht="14.25" x14ac:dyDescent="0.2">
      <c r="A858" s="83">
        <f t="shared" si="13"/>
        <v>845</v>
      </c>
      <c r="B858" s="70" t="s">
        <v>524</v>
      </c>
      <c r="C858" s="88" t="s">
        <v>603</v>
      </c>
      <c r="D858" s="88" t="s">
        <v>682</v>
      </c>
      <c r="E858" s="88" t="s">
        <v>730</v>
      </c>
      <c r="F858" s="182">
        <f>F859</f>
        <v>1.2</v>
      </c>
      <c r="G858" s="39"/>
    </row>
    <row r="859" spans="1:7" s="37" customFormat="1" ht="14.25" x14ac:dyDescent="0.2">
      <c r="A859" s="83">
        <f t="shared" si="13"/>
        <v>846</v>
      </c>
      <c r="B859" s="70" t="s">
        <v>506</v>
      </c>
      <c r="C859" s="88" t="s">
        <v>603</v>
      </c>
      <c r="D859" s="88" t="s">
        <v>682</v>
      </c>
      <c r="E859" s="88" t="s">
        <v>507</v>
      </c>
      <c r="F859" s="182">
        <f>'Приложение 4'!G94</f>
        <v>1.2</v>
      </c>
      <c r="G859" s="39"/>
    </row>
    <row r="860" spans="1:7" s="37" customFormat="1" ht="24" x14ac:dyDescent="0.2">
      <c r="A860" s="83">
        <f t="shared" si="13"/>
        <v>847</v>
      </c>
      <c r="B860" s="140" t="s">
        <v>306</v>
      </c>
      <c r="C860" s="214" t="s">
        <v>217</v>
      </c>
      <c r="D860" s="88"/>
      <c r="E860" s="88"/>
      <c r="F860" s="182">
        <f>F861</f>
        <v>6026.6</v>
      </c>
      <c r="G860" s="39"/>
    </row>
    <row r="861" spans="1:7" s="37" customFormat="1" ht="14.25" x14ac:dyDescent="0.2">
      <c r="A861" s="83">
        <f t="shared" si="13"/>
        <v>848</v>
      </c>
      <c r="B861" s="82" t="s">
        <v>476</v>
      </c>
      <c r="C861" s="214" t="s">
        <v>217</v>
      </c>
      <c r="D861" s="100" t="s">
        <v>477</v>
      </c>
      <c r="E861" s="88"/>
      <c r="F861" s="187">
        <f>F862</f>
        <v>6026.6</v>
      </c>
      <c r="G861" s="39"/>
    </row>
    <row r="862" spans="1:7" s="37" customFormat="1" ht="14.25" x14ac:dyDescent="0.2">
      <c r="A862" s="83">
        <f t="shared" si="13"/>
        <v>849</v>
      </c>
      <c r="B862" s="82" t="s">
        <v>114</v>
      </c>
      <c r="C862" s="214" t="s">
        <v>217</v>
      </c>
      <c r="D862" s="100" t="s">
        <v>115</v>
      </c>
      <c r="E862" s="88"/>
      <c r="F862" s="187">
        <f>F863</f>
        <v>6026.6</v>
      </c>
      <c r="G862" s="39"/>
    </row>
    <row r="863" spans="1:7" s="37" customFormat="1" ht="14.25" x14ac:dyDescent="0.2">
      <c r="A863" s="83">
        <f t="shared" si="13"/>
        <v>850</v>
      </c>
      <c r="B863" s="70" t="s">
        <v>532</v>
      </c>
      <c r="C863" s="214" t="s">
        <v>217</v>
      </c>
      <c r="D863" s="100" t="s">
        <v>115</v>
      </c>
      <c r="E863" s="88" t="s">
        <v>533</v>
      </c>
      <c r="F863" s="187">
        <f>F864</f>
        <v>6026.6</v>
      </c>
      <c r="G863" s="39"/>
    </row>
    <row r="864" spans="1:7" s="37" customFormat="1" ht="14.25" x14ac:dyDescent="0.2">
      <c r="A864" s="83">
        <f t="shared" si="13"/>
        <v>851</v>
      </c>
      <c r="B864" s="70" t="s">
        <v>475</v>
      </c>
      <c r="C864" s="214" t="s">
        <v>217</v>
      </c>
      <c r="D864" s="100" t="s">
        <v>115</v>
      </c>
      <c r="E864" s="88" t="s">
        <v>539</v>
      </c>
      <c r="F864" s="187">
        <f>'Приложение 4'!G641</f>
        <v>6026.6</v>
      </c>
      <c r="G864" s="39"/>
    </row>
    <row r="865" spans="1:7" s="37" customFormat="1" ht="24" x14ac:dyDescent="0.2">
      <c r="A865" s="83">
        <f t="shared" si="13"/>
        <v>852</v>
      </c>
      <c r="B865" s="140" t="s">
        <v>94</v>
      </c>
      <c r="C865" s="80" t="s">
        <v>93</v>
      </c>
      <c r="D865" s="88"/>
      <c r="E865" s="88"/>
      <c r="F865" s="182">
        <f>F866</f>
        <v>610</v>
      </c>
      <c r="G865" s="39"/>
    </row>
    <row r="866" spans="1:7" s="37" customFormat="1" ht="14.25" x14ac:dyDescent="0.2">
      <c r="A866" s="83">
        <f t="shared" si="13"/>
        <v>853</v>
      </c>
      <c r="B866" s="82" t="s">
        <v>476</v>
      </c>
      <c r="C866" s="80" t="s">
        <v>93</v>
      </c>
      <c r="D866" s="100" t="s">
        <v>477</v>
      </c>
      <c r="E866" s="88"/>
      <c r="F866" s="187">
        <f>F867</f>
        <v>610</v>
      </c>
      <c r="G866" s="39"/>
    </row>
    <row r="867" spans="1:7" s="37" customFormat="1" ht="14.25" x14ac:dyDescent="0.2">
      <c r="A867" s="83">
        <f t="shared" si="13"/>
        <v>854</v>
      </c>
      <c r="B867" s="82" t="s">
        <v>114</v>
      </c>
      <c r="C867" s="80" t="s">
        <v>93</v>
      </c>
      <c r="D867" s="100" t="s">
        <v>115</v>
      </c>
      <c r="E867" s="88"/>
      <c r="F867" s="187">
        <f>F868</f>
        <v>610</v>
      </c>
      <c r="G867" s="39"/>
    </row>
    <row r="868" spans="1:7" s="37" customFormat="1" ht="14.25" x14ac:dyDescent="0.2">
      <c r="A868" s="83">
        <f t="shared" si="13"/>
        <v>855</v>
      </c>
      <c r="B868" s="70" t="s">
        <v>512</v>
      </c>
      <c r="C868" s="80" t="s">
        <v>93</v>
      </c>
      <c r="D868" s="100" t="s">
        <v>115</v>
      </c>
      <c r="E868" s="88" t="s">
        <v>513</v>
      </c>
      <c r="F868" s="187">
        <f>F869</f>
        <v>610</v>
      </c>
      <c r="G868" s="39"/>
    </row>
    <row r="869" spans="1:7" s="37" customFormat="1" ht="14.25" x14ac:dyDescent="0.2">
      <c r="A869" s="83">
        <f t="shared" si="13"/>
        <v>856</v>
      </c>
      <c r="B869" s="171" t="s">
        <v>182</v>
      </c>
      <c r="C869" s="80" t="s">
        <v>93</v>
      </c>
      <c r="D869" s="100" t="s">
        <v>115</v>
      </c>
      <c r="E869" s="88" t="s">
        <v>183</v>
      </c>
      <c r="F869" s="187">
        <f>'Приложение 4'!A:G+'Приложение 4'!G121</f>
        <v>610</v>
      </c>
      <c r="G869" s="39"/>
    </row>
    <row r="870" spans="1:7" s="37" customFormat="1" ht="24" x14ac:dyDescent="0.2">
      <c r="A870" s="83">
        <f t="shared" si="13"/>
        <v>857</v>
      </c>
      <c r="B870" s="82" t="s">
        <v>690</v>
      </c>
      <c r="C870" s="100" t="s">
        <v>691</v>
      </c>
      <c r="D870" s="88"/>
      <c r="E870" s="88"/>
      <c r="F870" s="182">
        <f>F871</f>
        <v>82.6</v>
      </c>
      <c r="G870" s="39"/>
    </row>
    <row r="871" spans="1:7" s="37" customFormat="1" ht="14.25" x14ac:dyDescent="0.2">
      <c r="A871" s="83">
        <f t="shared" si="13"/>
        <v>858</v>
      </c>
      <c r="B871" s="82" t="s">
        <v>476</v>
      </c>
      <c r="C871" s="100" t="s">
        <v>691</v>
      </c>
      <c r="D871" s="100" t="s">
        <v>477</v>
      </c>
      <c r="E871" s="88"/>
      <c r="F871" s="187">
        <f>F872</f>
        <v>82.6</v>
      </c>
      <c r="G871" s="39"/>
    </row>
    <row r="872" spans="1:7" s="37" customFormat="1" ht="14.25" x14ac:dyDescent="0.2">
      <c r="A872" s="83">
        <f t="shared" si="13"/>
        <v>859</v>
      </c>
      <c r="B872" s="82" t="s">
        <v>68</v>
      </c>
      <c r="C872" s="100" t="s">
        <v>691</v>
      </c>
      <c r="D872" s="100" t="s">
        <v>69</v>
      </c>
      <c r="E872" s="88"/>
      <c r="F872" s="187">
        <f>F873</f>
        <v>82.6</v>
      </c>
      <c r="G872" s="39"/>
    </row>
    <row r="873" spans="1:7" s="37" customFormat="1" ht="14.25" x14ac:dyDescent="0.2">
      <c r="A873" s="83">
        <f t="shared" si="13"/>
        <v>860</v>
      </c>
      <c r="B873" s="70" t="s">
        <v>524</v>
      </c>
      <c r="C873" s="100" t="s">
        <v>691</v>
      </c>
      <c r="D873" s="100" t="s">
        <v>69</v>
      </c>
      <c r="E873" s="88" t="s">
        <v>730</v>
      </c>
      <c r="F873" s="187">
        <f>F874</f>
        <v>82.6</v>
      </c>
      <c r="G873" s="39"/>
    </row>
    <row r="874" spans="1:7" s="37" customFormat="1" ht="14.25" x14ac:dyDescent="0.2">
      <c r="A874" s="83">
        <f t="shared" si="13"/>
        <v>861</v>
      </c>
      <c r="B874" s="70" t="s">
        <v>506</v>
      </c>
      <c r="C874" s="100" t="s">
        <v>691</v>
      </c>
      <c r="D874" s="100" t="s">
        <v>69</v>
      </c>
      <c r="E874" s="88" t="s">
        <v>507</v>
      </c>
      <c r="F874" s="187">
        <f>'Приложение 4'!A:G+'Приложение 4'!G731</f>
        <v>82.6</v>
      </c>
      <c r="G874" s="39"/>
    </row>
    <row r="875" spans="1:7" s="37" customFormat="1" ht="24" x14ac:dyDescent="0.2">
      <c r="A875" s="83">
        <f t="shared" si="13"/>
        <v>862</v>
      </c>
      <c r="B875" s="82" t="s">
        <v>473</v>
      </c>
      <c r="C875" s="88" t="s">
        <v>695</v>
      </c>
      <c r="D875" s="88"/>
      <c r="E875" s="88"/>
      <c r="F875" s="182">
        <f>F876</f>
        <v>378.6</v>
      </c>
      <c r="G875" s="39"/>
    </row>
    <row r="876" spans="1:7" s="37" customFormat="1" ht="14.25" x14ac:dyDescent="0.2">
      <c r="A876" s="83">
        <f t="shared" si="13"/>
        <v>863</v>
      </c>
      <c r="B876" s="82" t="s">
        <v>476</v>
      </c>
      <c r="C876" s="88" t="s">
        <v>695</v>
      </c>
      <c r="D876" s="100" t="s">
        <v>477</v>
      </c>
      <c r="E876" s="88"/>
      <c r="F876" s="187">
        <f>F877</f>
        <v>378.6</v>
      </c>
      <c r="G876" s="39"/>
    </row>
    <row r="877" spans="1:7" s="37" customFormat="1" ht="14.25" x14ac:dyDescent="0.2">
      <c r="A877" s="83">
        <f t="shared" si="13"/>
        <v>864</v>
      </c>
      <c r="B877" s="82" t="s">
        <v>114</v>
      </c>
      <c r="C877" s="88" t="s">
        <v>695</v>
      </c>
      <c r="D877" s="100" t="s">
        <v>115</v>
      </c>
      <c r="E877" s="118"/>
      <c r="F877" s="187">
        <f>F878</f>
        <v>378.6</v>
      </c>
      <c r="G877" s="39"/>
    </row>
    <row r="878" spans="1:7" s="37" customFormat="1" ht="14.25" x14ac:dyDescent="0.2">
      <c r="A878" s="83">
        <f t="shared" si="13"/>
        <v>865</v>
      </c>
      <c r="B878" s="70" t="s">
        <v>694</v>
      </c>
      <c r="C878" s="88" t="s">
        <v>695</v>
      </c>
      <c r="D878" s="100" t="s">
        <v>115</v>
      </c>
      <c r="E878" s="118" t="s">
        <v>562</v>
      </c>
      <c r="F878" s="187">
        <f>F879</f>
        <v>378.6</v>
      </c>
      <c r="G878" s="39"/>
    </row>
    <row r="879" spans="1:7" s="37" customFormat="1" ht="14.25" x14ac:dyDescent="0.2">
      <c r="A879" s="83">
        <f t="shared" si="13"/>
        <v>866</v>
      </c>
      <c r="B879" s="75" t="s">
        <v>563</v>
      </c>
      <c r="C879" s="88" t="s">
        <v>695</v>
      </c>
      <c r="D879" s="100" t="s">
        <v>115</v>
      </c>
      <c r="E879" s="118" t="s">
        <v>564</v>
      </c>
      <c r="F879" s="187">
        <f>'Приложение 4'!G761</f>
        <v>378.6</v>
      </c>
      <c r="G879" s="39"/>
    </row>
    <row r="880" spans="1:7" s="37" customFormat="1" ht="24" x14ac:dyDescent="0.2">
      <c r="A880" s="83">
        <f t="shared" si="13"/>
        <v>867</v>
      </c>
      <c r="B880" s="140" t="s">
        <v>209</v>
      </c>
      <c r="C880" s="80" t="s">
        <v>208</v>
      </c>
      <c r="D880" s="88"/>
      <c r="E880" s="88"/>
      <c r="F880" s="182">
        <f>F881</f>
        <v>2136.4</v>
      </c>
      <c r="G880" s="39"/>
    </row>
    <row r="881" spans="1:7" s="37" customFormat="1" ht="14.25" x14ac:dyDescent="0.2">
      <c r="A881" s="83">
        <f t="shared" si="13"/>
        <v>868</v>
      </c>
      <c r="B881" s="82" t="s">
        <v>476</v>
      </c>
      <c r="C881" s="80" t="s">
        <v>208</v>
      </c>
      <c r="D881" s="100" t="s">
        <v>477</v>
      </c>
      <c r="E881" s="88"/>
      <c r="F881" s="187">
        <f>F882</f>
        <v>2136.4</v>
      </c>
      <c r="G881" s="39"/>
    </row>
    <row r="882" spans="1:7" s="37" customFormat="1" ht="14.25" x14ac:dyDescent="0.2">
      <c r="A882" s="83">
        <f t="shared" si="13"/>
        <v>869</v>
      </c>
      <c r="B882" s="82" t="s">
        <v>114</v>
      </c>
      <c r="C882" s="80" t="s">
        <v>208</v>
      </c>
      <c r="D882" s="100" t="s">
        <v>115</v>
      </c>
      <c r="E882" s="118"/>
      <c r="F882" s="187">
        <f>F883</f>
        <v>2136.4</v>
      </c>
      <c r="G882" s="39"/>
    </row>
    <row r="883" spans="1:7" s="37" customFormat="1" ht="36" x14ac:dyDescent="0.2">
      <c r="A883" s="83">
        <f t="shared" si="13"/>
        <v>870</v>
      </c>
      <c r="B883" s="70" t="s">
        <v>297</v>
      </c>
      <c r="C883" s="80" t="s">
        <v>208</v>
      </c>
      <c r="D883" s="100" t="s">
        <v>115</v>
      </c>
      <c r="E883" s="118" t="s">
        <v>827</v>
      </c>
      <c r="F883" s="187">
        <f>F884</f>
        <v>2136.4</v>
      </c>
      <c r="G883" s="39"/>
    </row>
    <row r="884" spans="1:7" s="37" customFormat="1" ht="14.25" x14ac:dyDescent="0.2">
      <c r="A884" s="83">
        <f t="shared" si="13"/>
        <v>871</v>
      </c>
      <c r="B884" s="90" t="s">
        <v>830</v>
      </c>
      <c r="C884" s="80" t="s">
        <v>208</v>
      </c>
      <c r="D884" s="100" t="s">
        <v>115</v>
      </c>
      <c r="E884" s="118" t="s">
        <v>831</v>
      </c>
      <c r="F884" s="187">
        <f>'Приложение 4'!G787</f>
        <v>2136.4</v>
      </c>
      <c r="G884" s="39"/>
    </row>
    <row r="885" spans="1:7" s="37" customFormat="1" ht="24" x14ac:dyDescent="0.2">
      <c r="A885" s="83">
        <f t="shared" si="13"/>
        <v>872</v>
      </c>
      <c r="B885" s="140" t="s">
        <v>204</v>
      </c>
      <c r="C885" s="80" t="s">
        <v>203</v>
      </c>
      <c r="D885" s="88"/>
      <c r="E885" s="88"/>
      <c r="F885" s="182">
        <f>F886</f>
        <v>2051.9</v>
      </c>
      <c r="G885" s="39"/>
    </row>
    <row r="886" spans="1:7" s="37" customFormat="1" ht="14.25" x14ac:dyDescent="0.2">
      <c r="A886" s="83">
        <f t="shared" si="13"/>
        <v>873</v>
      </c>
      <c r="B886" s="82" t="s">
        <v>476</v>
      </c>
      <c r="C886" s="80" t="s">
        <v>203</v>
      </c>
      <c r="D886" s="100" t="s">
        <v>477</v>
      </c>
      <c r="E886" s="88"/>
      <c r="F886" s="187">
        <f>F887</f>
        <v>2051.9</v>
      </c>
      <c r="G886" s="39"/>
    </row>
    <row r="887" spans="1:7" s="37" customFormat="1" ht="14.25" x14ac:dyDescent="0.2">
      <c r="A887" s="83">
        <f t="shared" si="13"/>
        <v>874</v>
      </c>
      <c r="B887" s="82" t="s">
        <v>114</v>
      </c>
      <c r="C887" s="80" t="s">
        <v>203</v>
      </c>
      <c r="D887" s="100" t="s">
        <v>115</v>
      </c>
      <c r="E887" s="118"/>
      <c r="F887" s="187">
        <f>F888</f>
        <v>2051.9</v>
      </c>
      <c r="G887" s="39"/>
    </row>
    <row r="888" spans="1:7" s="37" customFormat="1" ht="14.25" x14ac:dyDescent="0.2">
      <c r="A888" s="83">
        <f t="shared" si="13"/>
        <v>875</v>
      </c>
      <c r="B888" s="172" t="s">
        <v>542</v>
      </c>
      <c r="C888" s="80" t="s">
        <v>203</v>
      </c>
      <c r="D888" s="100" t="s">
        <v>115</v>
      </c>
      <c r="E888" s="118" t="s">
        <v>543</v>
      </c>
      <c r="F888" s="187">
        <f>F889</f>
        <v>2051.9</v>
      </c>
      <c r="G888" s="39"/>
    </row>
    <row r="889" spans="1:7" s="37" customFormat="1" ht="14.25" x14ac:dyDescent="0.2">
      <c r="A889" s="83">
        <f t="shared" si="13"/>
        <v>876</v>
      </c>
      <c r="B889" s="140" t="s">
        <v>415</v>
      </c>
      <c r="C889" s="80" t="s">
        <v>203</v>
      </c>
      <c r="D889" s="100" t="s">
        <v>115</v>
      </c>
      <c r="E889" s="118" t="s">
        <v>413</v>
      </c>
      <c r="F889" s="187">
        <f>'Приложение 4'!G749</f>
        <v>2051.9</v>
      </c>
      <c r="G889" s="39"/>
    </row>
    <row r="890" spans="1:7" s="28" customFormat="1" ht="24" x14ac:dyDescent="0.2">
      <c r="A890" s="83">
        <f t="shared" si="13"/>
        <v>877</v>
      </c>
      <c r="B890" s="209" t="s">
        <v>211</v>
      </c>
      <c r="C890" s="214" t="s">
        <v>210</v>
      </c>
      <c r="D890" s="71"/>
      <c r="E890" s="88"/>
      <c r="F890" s="92">
        <f>F891</f>
        <v>889.3</v>
      </c>
    </row>
    <row r="891" spans="1:7" s="41" customFormat="1" ht="15" x14ac:dyDescent="0.25">
      <c r="A891" s="83">
        <f t="shared" si="13"/>
        <v>878</v>
      </c>
      <c r="B891" s="82" t="s">
        <v>476</v>
      </c>
      <c r="C891" s="214" t="s">
        <v>210</v>
      </c>
      <c r="D891" s="71" t="s">
        <v>477</v>
      </c>
      <c r="E891" s="88"/>
      <c r="F891" s="92">
        <f>F892</f>
        <v>889.3</v>
      </c>
    </row>
    <row r="892" spans="1:7" s="41" customFormat="1" ht="15" x14ac:dyDescent="0.25">
      <c r="A892" s="83">
        <f t="shared" si="13"/>
        <v>879</v>
      </c>
      <c r="B892" s="82" t="s">
        <v>515</v>
      </c>
      <c r="C892" s="214" t="s">
        <v>210</v>
      </c>
      <c r="D892" s="71" t="s">
        <v>478</v>
      </c>
      <c r="E892" s="88"/>
      <c r="F892" s="92">
        <f>F893</f>
        <v>889.3</v>
      </c>
    </row>
    <row r="893" spans="1:7" s="37" customFormat="1" ht="36" x14ac:dyDescent="0.2">
      <c r="A893" s="83">
        <f t="shared" si="13"/>
        <v>880</v>
      </c>
      <c r="B893" s="70" t="s">
        <v>297</v>
      </c>
      <c r="C893" s="214" t="s">
        <v>210</v>
      </c>
      <c r="D893" s="71" t="s">
        <v>478</v>
      </c>
      <c r="E893" s="118" t="s">
        <v>827</v>
      </c>
      <c r="F893" s="182">
        <f>F894</f>
        <v>889.3</v>
      </c>
    </row>
    <row r="894" spans="1:7" s="37" customFormat="1" ht="14.25" x14ac:dyDescent="0.2">
      <c r="A894" s="83">
        <f t="shared" si="13"/>
        <v>881</v>
      </c>
      <c r="B894" s="90" t="s">
        <v>830</v>
      </c>
      <c r="C894" s="214" t="s">
        <v>210</v>
      </c>
      <c r="D894" s="71" t="s">
        <v>478</v>
      </c>
      <c r="E894" s="118" t="s">
        <v>831</v>
      </c>
      <c r="F894" s="182">
        <f>'Приложение 4'!G790</f>
        <v>889.3</v>
      </c>
    </row>
    <row r="895" spans="1:7" s="37" customFormat="1" ht="24" x14ac:dyDescent="0.2">
      <c r="A895" s="83">
        <f t="shared" si="13"/>
        <v>882</v>
      </c>
      <c r="B895" s="140" t="s">
        <v>206</v>
      </c>
      <c r="C895" s="80" t="s">
        <v>205</v>
      </c>
      <c r="D895" s="88"/>
      <c r="E895" s="88"/>
      <c r="F895" s="182">
        <f>F896</f>
        <v>796.2</v>
      </c>
      <c r="G895" s="39"/>
    </row>
    <row r="896" spans="1:7" s="37" customFormat="1" ht="14.25" x14ac:dyDescent="0.2">
      <c r="A896" s="83">
        <f t="shared" si="13"/>
        <v>883</v>
      </c>
      <c r="B896" s="82" t="s">
        <v>476</v>
      </c>
      <c r="C896" s="80" t="s">
        <v>205</v>
      </c>
      <c r="D896" s="100" t="s">
        <v>477</v>
      </c>
      <c r="E896" s="88"/>
      <c r="F896" s="187">
        <f>F897</f>
        <v>796.2</v>
      </c>
      <c r="G896" s="39"/>
    </row>
    <row r="897" spans="1:7" s="37" customFormat="1" ht="14.25" x14ac:dyDescent="0.2">
      <c r="A897" s="83">
        <f t="shared" si="13"/>
        <v>884</v>
      </c>
      <c r="B897" s="82" t="s">
        <v>114</v>
      </c>
      <c r="C897" s="80" t="s">
        <v>205</v>
      </c>
      <c r="D897" s="100" t="s">
        <v>115</v>
      </c>
      <c r="E897" s="118"/>
      <c r="F897" s="187">
        <f>F898</f>
        <v>796.2</v>
      </c>
      <c r="G897" s="39"/>
    </row>
    <row r="898" spans="1:7" s="37" customFormat="1" ht="14.25" x14ac:dyDescent="0.2">
      <c r="A898" s="83">
        <f t="shared" si="13"/>
        <v>885</v>
      </c>
      <c r="B898" s="172" t="s">
        <v>542</v>
      </c>
      <c r="C898" s="80" t="s">
        <v>205</v>
      </c>
      <c r="D898" s="100" t="s">
        <v>115</v>
      </c>
      <c r="E898" s="118" t="s">
        <v>543</v>
      </c>
      <c r="F898" s="187">
        <f>F899</f>
        <v>796.2</v>
      </c>
      <c r="G898" s="39"/>
    </row>
    <row r="899" spans="1:7" s="37" customFormat="1" ht="14.25" x14ac:dyDescent="0.2">
      <c r="A899" s="83">
        <f t="shared" si="13"/>
        <v>886</v>
      </c>
      <c r="B899" s="140" t="s">
        <v>415</v>
      </c>
      <c r="C899" s="80" t="s">
        <v>205</v>
      </c>
      <c r="D899" s="100" t="s">
        <v>115</v>
      </c>
      <c r="E899" s="118" t="s">
        <v>413</v>
      </c>
      <c r="F899" s="187">
        <f>'Приложение 4'!G752</f>
        <v>796.2</v>
      </c>
      <c r="G899" s="39"/>
    </row>
    <row r="900" spans="1:7" s="37" customFormat="1" ht="24" x14ac:dyDescent="0.2">
      <c r="A900" s="83">
        <f t="shared" si="13"/>
        <v>887</v>
      </c>
      <c r="B900" s="82" t="s">
        <v>168</v>
      </c>
      <c r="C900" s="88" t="s">
        <v>599</v>
      </c>
      <c r="D900" s="88"/>
      <c r="E900" s="88"/>
      <c r="F900" s="192">
        <f>F901+F905+F909</f>
        <v>300</v>
      </c>
      <c r="G900" s="39"/>
    </row>
    <row r="901" spans="1:7" s="37" customFormat="1" ht="14.25" x14ac:dyDescent="0.2">
      <c r="A901" s="83">
        <f t="shared" si="13"/>
        <v>888</v>
      </c>
      <c r="B901" s="82" t="s">
        <v>591</v>
      </c>
      <c r="C901" s="88" t="s">
        <v>599</v>
      </c>
      <c r="D901" s="88" t="s">
        <v>592</v>
      </c>
      <c r="E901" s="88"/>
      <c r="F901" s="192">
        <f>F902</f>
        <v>113</v>
      </c>
      <c r="G901" s="39"/>
    </row>
    <row r="902" spans="1:7" s="37" customFormat="1" ht="14.25" x14ac:dyDescent="0.2">
      <c r="A902" s="83">
        <f t="shared" si="13"/>
        <v>889</v>
      </c>
      <c r="B902" s="82" t="s">
        <v>593</v>
      </c>
      <c r="C902" s="88" t="s">
        <v>599</v>
      </c>
      <c r="D902" s="88" t="s">
        <v>594</v>
      </c>
      <c r="E902" s="88"/>
      <c r="F902" s="190">
        <f>F903</f>
        <v>113</v>
      </c>
      <c r="G902" s="39"/>
    </row>
    <row r="903" spans="1:7" s="37" customFormat="1" ht="14.25" x14ac:dyDescent="0.2">
      <c r="A903" s="83">
        <f t="shared" si="13"/>
        <v>890</v>
      </c>
      <c r="B903" s="70" t="s">
        <v>524</v>
      </c>
      <c r="C903" s="88" t="s">
        <v>599</v>
      </c>
      <c r="D903" s="88" t="s">
        <v>594</v>
      </c>
      <c r="E903" s="88" t="s">
        <v>730</v>
      </c>
      <c r="F903" s="190">
        <f>F904</f>
        <v>113</v>
      </c>
    </row>
    <row r="904" spans="1:7" s="37" customFormat="1" ht="14.25" x14ac:dyDescent="0.2">
      <c r="A904" s="83">
        <f t="shared" si="13"/>
        <v>891</v>
      </c>
      <c r="B904" s="70" t="s">
        <v>504</v>
      </c>
      <c r="C904" s="88" t="s">
        <v>599</v>
      </c>
      <c r="D904" s="88" t="s">
        <v>594</v>
      </c>
      <c r="E904" s="88" t="s">
        <v>505</v>
      </c>
      <c r="F904" s="190">
        <f>'Приложение 4'!G78</f>
        <v>113</v>
      </c>
    </row>
    <row r="905" spans="1:7" s="36" customFormat="1" ht="15" x14ac:dyDescent="0.25">
      <c r="A905" s="83">
        <f t="shared" si="13"/>
        <v>892</v>
      </c>
      <c r="B905" s="82" t="s">
        <v>299</v>
      </c>
      <c r="C905" s="88" t="s">
        <v>599</v>
      </c>
      <c r="D905" s="88" t="s">
        <v>300</v>
      </c>
      <c r="E905" s="88"/>
      <c r="F905" s="182">
        <f>F906</f>
        <v>65</v>
      </c>
      <c r="G905" s="39"/>
    </row>
    <row r="906" spans="1:7" s="36" customFormat="1" ht="15" x14ac:dyDescent="0.25">
      <c r="A906" s="83">
        <f t="shared" ref="A906:A969" si="14">A905+1</f>
        <v>893</v>
      </c>
      <c r="B906" s="90" t="s">
        <v>301</v>
      </c>
      <c r="C906" s="88" t="s">
        <v>599</v>
      </c>
      <c r="D906" s="88" t="s">
        <v>302</v>
      </c>
      <c r="E906" s="88"/>
      <c r="F906" s="182">
        <f>F907</f>
        <v>65</v>
      </c>
      <c r="G906" s="39"/>
    </row>
    <row r="907" spans="1:7" s="37" customFormat="1" ht="14.25" x14ac:dyDescent="0.2">
      <c r="A907" s="83">
        <f t="shared" si="14"/>
        <v>894</v>
      </c>
      <c r="B907" s="70" t="s">
        <v>512</v>
      </c>
      <c r="C907" s="88" t="s">
        <v>599</v>
      </c>
      <c r="D907" s="88" t="s">
        <v>302</v>
      </c>
      <c r="E907" s="71" t="s">
        <v>513</v>
      </c>
      <c r="F907" s="182">
        <f>F908</f>
        <v>65</v>
      </c>
    </row>
    <row r="908" spans="1:7" s="37" customFormat="1" ht="14.25" x14ac:dyDescent="0.2">
      <c r="A908" s="83">
        <f t="shared" si="14"/>
        <v>895</v>
      </c>
      <c r="B908" s="70" t="s">
        <v>530</v>
      </c>
      <c r="C908" s="88" t="s">
        <v>599</v>
      </c>
      <c r="D908" s="88" t="s">
        <v>302</v>
      </c>
      <c r="E908" s="71" t="s">
        <v>531</v>
      </c>
      <c r="F908" s="182">
        <f>'Приложение 4'!G116</f>
        <v>65</v>
      </c>
    </row>
    <row r="909" spans="1:7" s="37" customFormat="1" ht="14.25" x14ac:dyDescent="0.2">
      <c r="A909" s="83">
        <f t="shared" si="14"/>
        <v>896</v>
      </c>
      <c r="B909" s="82" t="s">
        <v>476</v>
      </c>
      <c r="C909" s="88" t="s">
        <v>599</v>
      </c>
      <c r="D909" s="100" t="s">
        <v>477</v>
      </c>
      <c r="E909" s="88"/>
      <c r="F909" s="187">
        <f>F910</f>
        <v>122</v>
      </c>
      <c r="G909" s="39"/>
    </row>
    <row r="910" spans="1:7" s="37" customFormat="1" ht="14.25" x14ac:dyDescent="0.2">
      <c r="A910" s="83">
        <f t="shared" si="14"/>
        <v>897</v>
      </c>
      <c r="B910" s="82" t="s">
        <v>515</v>
      </c>
      <c r="C910" s="88" t="s">
        <v>599</v>
      </c>
      <c r="D910" s="100" t="s">
        <v>478</v>
      </c>
      <c r="E910" s="118"/>
      <c r="F910" s="187">
        <f>F911</f>
        <v>122</v>
      </c>
      <c r="G910" s="39"/>
    </row>
    <row r="911" spans="1:7" s="37" customFormat="1" ht="14.25" x14ac:dyDescent="0.2">
      <c r="A911" s="83">
        <f t="shared" si="14"/>
        <v>898</v>
      </c>
      <c r="B911" s="70" t="s">
        <v>512</v>
      </c>
      <c r="C911" s="88" t="s">
        <v>599</v>
      </c>
      <c r="D911" s="100" t="s">
        <v>478</v>
      </c>
      <c r="E911" s="118" t="s">
        <v>513</v>
      </c>
      <c r="F911" s="187">
        <f>F912</f>
        <v>122</v>
      </c>
      <c r="G911" s="39"/>
    </row>
    <row r="912" spans="1:7" s="37" customFormat="1" ht="14.25" x14ac:dyDescent="0.2">
      <c r="A912" s="83">
        <f t="shared" si="14"/>
        <v>899</v>
      </c>
      <c r="B912" s="171" t="s">
        <v>182</v>
      </c>
      <c r="C912" s="88" t="s">
        <v>599</v>
      </c>
      <c r="D912" s="100" t="s">
        <v>478</v>
      </c>
      <c r="E912" s="118" t="s">
        <v>183</v>
      </c>
      <c r="F912" s="187">
        <f>'Приложение 4'!G124</f>
        <v>122</v>
      </c>
      <c r="G912" s="39"/>
    </row>
    <row r="913" spans="1:6" s="37" customFormat="1" ht="24" x14ac:dyDescent="0.2">
      <c r="A913" s="83">
        <f t="shared" si="14"/>
        <v>900</v>
      </c>
      <c r="B913" s="70" t="s">
        <v>430</v>
      </c>
      <c r="C913" s="71" t="s">
        <v>595</v>
      </c>
      <c r="D913" s="119"/>
      <c r="E913" s="88"/>
      <c r="F913" s="179">
        <f>F914+F918+F922</f>
        <v>25833.299999999996</v>
      </c>
    </row>
    <row r="914" spans="1:6" s="37" customFormat="1" ht="24" x14ac:dyDescent="0.2">
      <c r="A914" s="83">
        <f t="shared" si="14"/>
        <v>901</v>
      </c>
      <c r="B914" s="82" t="s">
        <v>651</v>
      </c>
      <c r="C914" s="71" t="s">
        <v>595</v>
      </c>
      <c r="D914" s="100" t="s">
        <v>681</v>
      </c>
      <c r="E914" s="88"/>
      <c r="F914" s="179">
        <f>F915</f>
        <v>17118.599999999999</v>
      </c>
    </row>
    <row r="915" spans="1:6" s="37" customFormat="1" ht="14.25" x14ac:dyDescent="0.2">
      <c r="A915" s="83">
        <f t="shared" si="14"/>
        <v>902</v>
      </c>
      <c r="B915" s="82" t="s">
        <v>673</v>
      </c>
      <c r="C915" s="71" t="s">
        <v>595</v>
      </c>
      <c r="D915" s="88" t="s">
        <v>303</v>
      </c>
      <c r="E915" s="88"/>
      <c r="F915" s="92">
        <f>F916</f>
        <v>17118.599999999999</v>
      </c>
    </row>
    <row r="916" spans="1:6" s="37" customFormat="1" ht="14.25" x14ac:dyDescent="0.2">
      <c r="A916" s="83">
        <f t="shared" si="14"/>
        <v>903</v>
      </c>
      <c r="B916" s="70" t="s">
        <v>524</v>
      </c>
      <c r="C916" s="71" t="s">
        <v>595</v>
      </c>
      <c r="D916" s="88" t="s">
        <v>303</v>
      </c>
      <c r="E916" s="88" t="s">
        <v>730</v>
      </c>
      <c r="F916" s="92">
        <f>F917</f>
        <v>17118.599999999999</v>
      </c>
    </row>
    <row r="917" spans="1:6" s="37" customFormat="1" ht="24" x14ac:dyDescent="0.2">
      <c r="A917" s="83">
        <f t="shared" si="14"/>
        <v>904</v>
      </c>
      <c r="B917" s="70" t="s">
        <v>862</v>
      </c>
      <c r="C917" s="71" t="s">
        <v>595</v>
      </c>
      <c r="D917" s="88" t="s">
        <v>303</v>
      </c>
      <c r="E917" s="88" t="s">
        <v>500</v>
      </c>
      <c r="F917" s="92">
        <f>'Приложение 4'!G54</f>
        <v>17118.599999999999</v>
      </c>
    </row>
    <row r="918" spans="1:6" s="37" customFormat="1" ht="14.25" x14ac:dyDescent="0.2">
      <c r="A918" s="83">
        <f t="shared" si="14"/>
        <v>905</v>
      </c>
      <c r="B918" s="86" t="s">
        <v>296</v>
      </c>
      <c r="C918" s="71" t="s">
        <v>595</v>
      </c>
      <c r="D918" s="88" t="s">
        <v>863</v>
      </c>
      <c r="E918" s="88"/>
      <c r="F918" s="92">
        <f>F919</f>
        <v>8658.6</v>
      </c>
    </row>
    <row r="919" spans="1:6" s="37" customFormat="1" ht="14.25" x14ac:dyDescent="0.2">
      <c r="A919" s="83">
        <f t="shared" si="14"/>
        <v>906</v>
      </c>
      <c r="B919" s="82" t="s">
        <v>864</v>
      </c>
      <c r="C919" s="71" t="s">
        <v>595</v>
      </c>
      <c r="D919" s="88" t="s">
        <v>682</v>
      </c>
      <c r="E919" s="88"/>
      <c r="F919" s="92">
        <f>F920</f>
        <v>8658.6</v>
      </c>
    </row>
    <row r="920" spans="1:6" s="37" customFormat="1" ht="12" customHeight="1" x14ac:dyDescent="0.2">
      <c r="A920" s="83">
        <f t="shared" si="14"/>
        <v>907</v>
      </c>
      <c r="B920" s="70" t="s">
        <v>524</v>
      </c>
      <c r="C920" s="71" t="s">
        <v>595</v>
      </c>
      <c r="D920" s="88" t="s">
        <v>682</v>
      </c>
      <c r="E920" s="88" t="s">
        <v>730</v>
      </c>
      <c r="F920" s="92">
        <f>F921</f>
        <v>8658.6</v>
      </c>
    </row>
    <row r="921" spans="1:6" s="37" customFormat="1" ht="24" x14ac:dyDescent="0.2">
      <c r="A921" s="83">
        <f t="shared" si="14"/>
        <v>908</v>
      </c>
      <c r="B921" s="70" t="s">
        <v>862</v>
      </c>
      <c r="C921" s="71" t="s">
        <v>595</v>
      </c>
      <c r="D921" s="88" t="s">
        <v>682</v>
      </c>
      <c r="E921" s="88" t="s">
        <v>500</v>
      </c>
      <c r="F921" s="92">
        <f>'Приложение 4'!G56</f>
        <v>8658.6</v>
      </c>
    </row>
    <row r="922" spans="1:6" s="37" customFormat="1" ht="14.25" x14ac:dyDescent="0.2">
      <c r="A922" s="83">
        <f t="shared" si="14"/>
        <v>909</v>
      </c>
      <c r="B922" s="208" t="s">
        <v>591</v>
      </c>
      <c r="C922" s="71" t="s">
        <v>595</v>
      </c>
      <c r="D922" s="88" t="s">
        <v>592</v>
      </c>
      <c r="E922" s="88"/>
      <c r="F922" s="179">
        <f>F923</f>
        <v>56.1</v>
      </c>
    </row>
    <row r="923" spans="1:6" s="37" customFormat="1" ht="14.25" x14ac:dyDescent="0.2">
      <c r="A923" s="83">
        <f t="shared" si="14"/>
        <v>910</v>
      </c>
      <c r="B923" s="77" t="s">
        <v>87</v>
      </c>
      <c r="C923" s="71" t="s">
        <v>595</v>
      </c>
      <c r="D923" s="88" t="s">
        <v>88</v>
      </c>
      <c r="E923" s="88"/>
      <c r="F923" s="179">
        <f>F924</f>
        <v>56.1</v>
      </c>
    </row>
    <row r="924" spans="1:6" s="37" customFormat="1" ht="12" customHeight="1" x14ac:dyDescent="0.2">
      <c r="A924" s="83">
        <f t="shared" si="14"/>
        <v>911</v>
      </c>
      <c r="B924" s="70" t="s">
        <v>524</v>
      </c>
      <c r="C924" s="71" t="s">
        <v>595</v>
      </c>
      <c r="D924" s="88" t="s">
        <v>88</v>
      </c>
      <c r="E924" s="88" t="s">
        <v>730</v>
      </c>
      <c r="F924" s="92">
        <f>F925</f>
        <v>56.1</v>
      </c>
    </row>
    <row r="925" spans="1:6" s="37" customFormat="1" ht="24" x14ac:dyDescent="0.2">
      <c r="A925" s="83">
        <f t="shared" si="14"/>
        <v>912</v>
      </c>
      <c r="B925" s="70" t="s">
        <v>862</v>
      </c>
      <c r="C925" s="71" t="s">
        <v>595</v>
      </c>
      <c r="D925" s="88" t="s">
        <v>88</v>
      </c>
      <c r="E925" s="88" t="s">
        <v>500</v>
      </c>
      <c r="F925" s="92">
        <f>'Приложение 4'!G58+'Приложение 4'!G60</f>
        <v>56.1</v>
      </c>
    </row>
    <row r="926" spans="1:6" s="37" customFormat="1" ht="24" x14ac:dyDescent="0.2">
      <c r="A926" s="83">
        <f t="shared" si="14"/>
        <v>913</v>
      </c>
      <c r="B926" s="70" t="s">
        <v>431</v>
      </c>
      <c r="C926" s="71" t="s">
        <v>675</v>
      </c>
      <c r="D926" s="88"/>
      <c r="E926" s="88"/>
      <c r="F926" s="179">
        <f>F927</f>
        <v>1556</v>
      </c>
    </row>
    <row r="927" spans="1:6" s="37" customFormat="1" ht="24" x14ac:dyDescent="0.2">
      <c r="A927" s="83">
        <f t="shared" si="14"/>
        <v>914</v>
      </c>
      <c r="B927" s="82" t="s">
        <v>651</v>
      </c>
      <c r="C927" s="71" t="s">
        <v>675</v>
      </c>
      <c r="D927" s="100" t="s">
        <v>681</v>
      </c>
      <c r="E927" s="100"/>
      <c r="F927" s="179">
        <f>F928</f>
        <v>1556</v>
      </c>
    </row>
    <row r="928" spans="1:6" s="37" customFormat="1" ht="14.25" x14ac:dyDescent="0.2">
      <c r="A928" s="83">
        <f t="shared" si="14"/>
        <v>915</v>
      </c>
      <c r="B928" s="82" t="s">
        <v>673</v>
      </c>
      <c r="C928" s="71" t="s">
        <v>675</v>
      </c>
      <c r="D928" s="88" t="s">
        <v>303</v>
      </c>
      <c r="E928" s="88"/>
      <c r="F928" s="92">
        <f>F929</f>
        <v>1556</v>
      </c>
    </row>
    <row r="929" spans="1:7" s="37" customFormat="1" ht="14.25" x14ac:dyDescent="0.2">
      <c r="A929" s="83">
        <f t="shared" si="14"/>
        <v>916</v>
      </c>
      <c r="B929" s="70" t="s">
        <v>524</v>
      </c>
      <c r="C929" s="71" t="s">
        <v>675</v>
      </c>
      <c r="D929" s="88" t="s">
        <v>303</v>
      </c>
      <c r="E929" s="88" t="s">
        <v>730</v>
      </c>
      <c r="F929" s="92">
        <f>F930</f>
        <v>1556</v>
      </c>
    </row>
    <row r="930" spans="1:7" s="37" customFormat="1" ht="14.25" x14ac:dyDescent="0.2">
      <c r="A930" s="83">
        <f t="shared" si="14"/>
        <v>917</v>
      </c>
      <c r="B930" s="70" t="s">
        <v>525</v>
      </c>
      <c r="C930" s="71" t="s">
        <v>675</v>
      </c>
      <c r="D930" s="88" t="s">
        <v>303</v>
      </c>
      <c r="E930" s="88" t="s">
        <v>527</v>
      </c>
      <c r="F930" s="92">
        <f>'Приложение 4'!G36</f>
        <v>1556</v>
      </c>
    </row>
    <row r="931" spans="1:7" s="37" customFormat="1" ht="14.25" x14ac:dyDescent="0.2">
      <c r="A931" s="83">
        <f t="shared" si="14"/>
        <v>918</v>
      </c>
      <c r="B931" s="70" t="s">
        <v>610</v>
      </c>
      <c r="C931" s="80" t="s">
        <v>468</v>
      </c>
      <c r="D931" s="88"/>
      <c r="E931" s="88"/>
      <c r="F931" s="192">
        <f>F932</f>
        <v>1792.6</v>
      </c>
      <c r="G931" s="39"/>
    </row>
    <row r="932" spans="1:7" s="37" customFormat="1" ht="14.25" x14ac:dyDescent="0.2">
      <c r="A932" s="83">
        <f t="shared" si="14"/>
        <v>919</v>
      </c>
      <c r="B932" s="82" t="s">
        <v>591</v>
      </c>
      <c r="C932" s="80" t="s">
        <v>468</v>
      </c>
      <c r="D932" s="88" t="s">
        <v>592</v>
      </c>
      <c r="E932" s="88"/>
      <c r="F932" s="192">
        <f>F933</f>
        <v>1792.6</v>
      </c>
      <c r="G932" s="39"/>
    </row>
    <row r="933" spans="1:7" s="37" customFormat="1" ht="14.25" x14ac:dyDescent="0.2">
      <c r="A933" s="83">
        <f t="shared" si="14"/>
        <v>920</v>
      </c>
      <c r="B933" s="70" t="s">
        <v>469</v>
      </c>
      <c r="C933" s="80" t="s">
        <v>468</v>
      </c>
      <c r="D933" s="88" t="s">
        <v>467</v>
      </c>
      <c r="E933" s="88"/>
      <c r="F933" s="190">
        <f>F934</f>
        <v>1792.6</v>
      </c>
      <c r="G933" s="39"/>
    </row>
    <row r="934" spans="1:7" s="37" customFormat="1" ht="14.25" x14ac:dyDescent="0.2">
      <c r="A934" s="83">
        <f t="shared" si="14"/>
        <v>921</v>
      </c>
      <c r="B934" s="70" t="s">
        <v>524</v>
      </c>
      <c r="C934" s="80" t="s">
        <v>468</v>
      </c>
      <c r="D934" s="88" t="s">
        <v>467</v>
      </c>
      <c r="E934" s="88" t="s">
        <v>730</v>
      </c>
      <c r="F934" s="190">
        <f>F935</f>
        <v>1792.6</v>
      </c>
    </row>
    <row r="935" spans="1:7" s="37" customFormat="1" ht="14.25" x14ac:dyDescent="0.2">
      <c r="A935" s="83">
        <f t="shared" si="14"/>
        <v>922</v>
      </c>
      <c r="B935" s="70" t="s">
        <v>466</v>
      </c>
      <c r="C935" s="80" t="s">
        <v>468</v>
      </c>
      <c r="D935" s="88" t="s">
        <v>467</v>
      </c>
      <c r="E935" s="88" t="s">
        <v>465</v>
      </c>
      <c r="F935" s="190">
        <f>'Приложение 4'!G73</f>
        <v>1792.6</v>
      </c>
    </row>
    <row r="936" spans="1:7" s="136" customFormat="1" ht="24" x14ac:dyDescent="0.2">
      <c r="A936" s="83">
        <f t="shared" si="14"/>
        <v>923</v>
      </c>
      <c r="B936" s="140" t="s">
        <v>589</v>
      </c>
      <c r="C936" s="212" t="s">
        <v>414</v>
      </c>
      <c r="D936" s="95"/>
      <c r="E936" s="95"/>
      <c r="F936" s="179">
        <f>F937</f>
        <v>947.8</v>
      </c>
    </row>
    <row r="937" spans="1:7" s="136" customFormat="1" ht="14.25" x14ac:dyDescent="0.2">
      <c r="A937" s="83">
        <f t="shared" si="14"/>
        <v>924</v>
      </c>
      <c r="B937" s="138" t="s">
        <v>476</v>
      </c>
      <c r="C937" s="212" t="s">
        <v>414</v>
      </c>
      <c r="D937" s="154" t="s">
        <v>477</v>
      </c>
      <c r="E937" s="154"/>
      <c r="F937" s="179">
        <f>F938</f>
        <v>947.8</v>
      </c>
    </row>
    <row r="938" spans="1:7" s="136" customFormat="1" ht="14.25" x14ac:dyDescent="0.2">
      <c r="A938" s="83">
        <f t="shared" si="14"/>
        <v>925</v>
      </c>
      <c r="B938" s="140" t="s">
        <v>515</v>
      </c>
      <c r="C938" s="212" t="s">
        <v>414</v>
      </c>
      <c r="D938" s="154" t="s">
        <v>478</v>
      </c>
      <c r="E938" s="95"/>
      <c r="F938" s="92">
        <f>F939</f>
        <v>947.8</v>
      </c>
    </row>
    <row r="939" spans="1:7" s="136" customFormat="1" ht="14.25" x14ac:dyDescent="0.2">
      <c r="A939" s="83">
        <f t="shared" si="14"/>
        <v>926</v>
      </c>
      <c r="B939" s="172" t="s">
        <v>542</v>
      </c>
      <c r="C939" s="212" t="s">
        <v>414</v>
      </c>
      <c r="D939" s="154" t="s">
        <v>478</v>
      </c>
      <c r="E939" s="95" t="s">
        <v>543</v>
      </c>
      <c r="F939" s="92">
        <f>F940</f>
        <v>947.8</v>
      </c>
    </row>
    <row r="940" spans="1:7" s="136" customFormat="1" ht="14.25" x14ac:dyDescent="0.2">
      <c r="A940" s="83">
        <f t="shared" si="14"/>
        <v>927</v>
      </c>
      <c r="B940" s="140" t="s">
        <v>415</v>
      </c>
      <c r="C940" s="212" t="s">
        <v>414</v>
      </c>
      <c r="D940" s="154" t="s">
        <v>478</v>
      </c>
      <c r="E940" s="95" t="s">
        <v>413</v>
      </c>
      <c r="F940" s="92">
        <f>'Приложение 4'!G755</f>
        <v>947.8</v>
      </c>
    </row>
    <row r="941" spans="1:7" s="37" customFormat="1" ht="24" x14ac:dyDescent="0.2">
      <c r="A941" s="83">
        <f t="shared" si="14"/>
        <v>928</v>
      </c>
      <c r="B941" s="70" t="s">
        <v>432</v>
      </c>
      <c r="C941" s="71" t="s">
        <v>483</v>
      </c>
      <c r="D941" s="119"/>
      <c r="E941" s="88"/>
      <c r="F941" s="179">
        <f>F942</f>
        <v>3360</v>
      </c>
    </row>
    <row r="942" spans="1:7" s="37" customFormat="1" ht="24" x14ac:dyDescent="0.2">
      <c r="A942" s="83">
        <f t="shared" si="14"/>
        <v>929</v>
      </c>
      <c r="B942" s="82" t="s">
        <v>651</v>
      </c>
      <c r="C942" s="71" t="s">
        <v>483</v>
      </c>
      <c r="D942" s="100" t="s">
        <v>681</v>
      </c>
      <c r="E942" s="88"/>
      <c r="F942" s="179">
        <f>F943</f>
        <v>3360</v>
      </c>
    </row>
    <row r="943" spans="1:7" s="37" customFormat="1" ht="14.25" x14ac:dyDescent="0.2">
      <c r="A943" s="83">
        <f t="shared" si="14"/>
        <v>930</v>
      </c>
      <c r="B943" s="82" t="s">
        <v>673</v>
      </c>
      <c r="C943" s="71" t="s">
        <v>483</v>
      </c>
      <c r="D943" s="88" t="s">
        <v>303</v>
      </c>
      <c r="E943" s="88"/>
      <c r="F943" s="92">
        <f>F944</f>
        <v>3360</v>
      </c>
    </row>
    <row r="944" spans="1:7" s="37" customFormat="1" ht="14.25" x14ac:dyDescent="0.2">
      <c r="A944" s="83">
        <f t="shared" si="14"/>
        <v>931</v>
      </c>
      <c r="B944" s="70" t="s">
        <v>524</v>
      </c>
      <c r="C944" s="71" t="s">
        <v>483</v>
      </c>
      <c r="D944" s="88" t="s">
        <v>303</v>
      </c>
      <c r="E944" s="88" t="s">
        <v>730</v>
      </c>
      <c r="F944" s="92">
        <f>F945</f>
        <v>3360</v>
      </c>
    </row>
    <row r="945" spans="1:7" s="37" customFormat="1" ht="24" x14ac:dyDescent="0.2">
      <c r="A945" s="83">
        <f t="shared" si="14"/>
        <v>932</v>
      </c>
      <c r="B945" s="70" t="s">
        <v>862</v>
      </c>
      <c r="C945" s="71" t="s">
        <v>483</v>
      </c>
      <c r="D945" s="88" t="s">
        <v>303</v>
      </c>
      <c r="E945" s="88" t="s">
        <v>500</v>
      </c>
      <c r="F945" s="92">
        <f>'Приложение 4'!G63</f>
        <v>3360</v>
      </c>
    </row>
    <row r="946" spans="1:7" s="37" customFormat="1" ht="24" x14ac:dyDescent="0.2">
      <c r="A946" s="83">
        <f t="shared" si="14"/>
        <v>933</v>
      </c>
      <c r="B946" s="213" t="s">
        <v>3</v>
      </c>
      <c r="C946" s="80" t="s">
        <v>1</v>
      </c>
      <c r="D946" s="88"/>
      <c r="E946" s="88"/>
      <c r="F946" s="182">
        <f>F947</f>
        <v>1274</v>
      </c>
      <c r="G946" s="39"/>
    </row>
    <row r="947" spans="1:7" s="37" customFormat="1" ht="14.25" x14ac:dyDescent="0.2">
      <c r="A947" s="83">
        <f t="shared" si="14"/>
        <v>934</v>
      </c>
      <c r="B947" s="82" t="s">
        <v>476</v>
      </c>
      <c r="C947" s="80" t="s">
        <v>1</v>
      </c>
      <c r="D947" s="100" t="s">
        <v>477</v>
      </c>
      <c r="E947" s="88"/>
      <c r="F947" s="187">
        <f>F948</f>
        <v>1274</v>
      </c>
      <c r="G947" s="39"/>
    </row>
    <row r="948" spans="1:7" s="37" customFormat="1" ht="14.25" x14ac:dyDescent="0.2">
      <c r="A948" s="83">
        <f t="shared" si="14"/>
        <v>935</v>
      </c>
      <c r="B948" s="140" t="s">
        <v>515</v>
      </c>
      <c r="C948" s="80" t="s">
        <v>1</v>
      </c>
      <c r="D948" s="100" t="s">
        <v>478</v>
      </c>
      <c r="E948" s="88"/>
      <c r="F948" s="187">
        <f>F949</f>
        <v>1274</v>
      </c>
      <c r="G948" s="39"/>
    </row>
    <row r="949" spans="1:7" s="37" customFormat="1" ht="14.25" x14ac:dyDescent="0.2">
      <c r="A949" s="83">
        <f t="shared" si="14"/>
        <v>936</v>
      </c>
      <c r="B949" s="70" t="s">
        <v>532</v>
      </c>
      <c r="C949" s="80" t="s">
        <v>1</v>
      </c>
      <c r="D949" s="100" t="s">
        <v>478</v>
      </c>
      <c r="E949" s="88" t="s">
        <v>533</v>
      </c>
      <c r="F949" s="187">
        <f>F950</f>
        <v>1274</v>
      </c>
      <c r="G949" s="39"/>
    </row>
    <row r="950" spans="1:7" s="37" customFormat="1" ht="14.25" x14ac:dyDescent="0.2">
      <c r="A950" s="83">
        <f t="shared" si="14"/>
        <v>937</v>
      </c>
      <c r="B950" s="70" t="s">
        <v>475</v>
      </c>
      <c r="C950" s="80" t="s">
        <v>1</v>
      </c>
      <c r="D950" s="100" t="s">
        <v>478</v>
      </c>
      <c r="E950" s="88" t="s">
        <v>539</v>
      </c>
      <c r="F950" s="187">
        <f>'Приложение 4'!G644</f>
        <v>1274</v>
      </c>
      <c r="G950" s="39"/>
    </row>
    <row r="951" spans="1:7" s="37" customFormat="1" ht="36" x14ac:dyDescent="0.2">
      <c r="A951" s="83">
        <f t="shared" si="14"/>
        <v>938</v>
      </c>
      <c r="B951" s="168" t="s">
        <v>433</v>
      </c>
      <c r="C951" s="80" t="s">
        <v>225</v>
      </c>
      <c r="D951" s="88"/>
      <c r="E951" s="88"/>
      <c r="F951" s="192">
        <f>F952</f>
        <v>1900</v>
      </c>
      <c r="G951" s="39"/>
    </row>
    <row r="952" spans="1:7" s="37" customFormat="1" ht="14.25" x14ac:dyDescent="0.2">
      <c r="A952" s="83">
        <f t="shared" si="14"/>
        <v>939</v>
      </c>
      <c r="B952" s="82" t="s">
        <v>299</v>
      </c>
      <c r="C952" s="80" t="s">
        <v>225</v>
      </c>
      <c r="D952" s="88" t="s">
        <v>300</v>
      </c>
      <c r="E952" s="88"/>
      <c r="F952" s="192">
        <f>F953</f>
        <v>1900</v>
      </c>
      <c r="G952" s="39"/>
    </row>
    <row r="953" spans="1:7" s="37" customFormat="1" ht="14.25" x14ac:dyDescent="0.2">
      <c r="A953" s="83">
        <f t="shared" si="14"/>
        <v>940</v>
      </c>
      <c r="B953" s="70" t="s">
        <v>664</v>
      </c>
      <c r="C953" s="80" t="s">
        <v>225</v>
      </c>
      <c r="D953" s="88" t="s">
        <v>665</v>
      </c>
      <c r="E953" s="88"/>
      <c r="F953" s="190">
        <f>F954</f>
        <v>1900</v>
      </c>
      <c r="G953" s="39"/>
    </row>
    <row r="954" spans="1:7" s="37" customFormat="1" ht="14.25" x14ac:dyDescent="0.2">
      <c r="A954" s="83">
        <f t="shared" si="14"/>
        <v>941</v>
      </c>
      <c r="B954" s="171" t="s">
        <v>565</v>
      </c>
      <c r="C954" s="80" t="s">
        <v>225</v>
      </c>
      <c r="D954" s="88" t="s">
        <v>665</v>
      </c>
      <c r="E954" s="88" t="s">
        <v>566</v>
      </c>
      <c r="F954" s="190">
        <f>F955</f>
        <v>1900</v>
      </c>
    </row>
    <row r="955" spans="1:7" s="37" customFormat="1" ht="14.25" x14ac:dyDescent="0.2">
      <c r="A955" s="83">
        <f t="shared" si="14"/>
        <v>942</v>
      </c>
      <c r="B955" s="171" t="s">
        <v>817</v>
      </c>
      <c r="C955" s="80" t="s">
        <v>225</v>
      </c>
      <c r="D955" s="88" t="s">
        <v>665</v>
      </c>
      <c r="E955" s="88" t="s">
        <v>818</v>
      </c>
      <c r="F955" s="190">
        <f>'Приложение 4'!G244</f>
        <v>1900</v>
      </c>
    </row>
    <row r="956" spans="1:7" s="37" customFormat="1" ht="24" x14ac:dyDescent="0.2">
      <c r="A956" s="83">
        <f t="shared" si="14"/>
        <v>943</v>
      </c>
      <c r="B956" s="140" t="s">
        <v>99</v>
      </c>
      <c r="C956" s="212" t="s">
        <v>98</v>
      </c>
      <c r="D956" s="88"/>
      <c r="E956" s="88"/>
      <c r="F956" s="192">
        <f>F957+F961</f>
        <v>178.5</v>
      </c>
      <c r="G956" s="39"/>
    </row>
    <row r="957" spans="1:7" s="37" customFormat="1" ht="14.25" x14ac:dyDescent="0.2">
      <c r="A957" s="83">
        <f t="shared" si="14"/>
        <v>944</v>
      </c>
      <c r="B957" s="138" t="s">
        <v>476</v>
      </c>
      <c r="C957" s="212" t="s">
        <v>98</v>
      </c>
      <c r="D957" s="88" t="s">
        <v>477</v>
      </c>
      <c r="E957" s="88"/>
      <c r="F957" s="192">
        <f>F958</f>
        <v>170</v>
      </c>
      <c r="G957" s="39"/>
    </row>
    <row r="958" spans="1:7" s="37" customFormat="1" ht="14.25" x14ac:dyDescent="0.2">
      <c r="A958" s="83">
        <f t="shared" si="14"/>
        <v>945</v>
      </c>
      <c r="B958" s="82" t="s">
        <v>114</v>
      </c>
      <c r="C958" s="212" t="s">
        <v>98</v>
      </c>
      <c r="D958" s="88" t="s">
        <v>115</v>
      </c>
      <c r="E958" s="88"/>
      <c r="F958" s="190">
        <f>F959</f>
        <v>170</v>
      </c>
      <c r="G958" s="39"/>
    </row>
    <row r="959" spans="1:7" s="37" customFormat="1" ht="14.25" x14ac:dyDescent="0.2">
      <c r="A959" s="83">
        <f t="shared" si="14"/>
        <v>946</v>
      </c>
      <c r="B959" s="171" t="s">
        <v>542</v>
      </c>
      <c r="C959" s="212" t="s">
        <v>98</v>
      </c>
      <c r="D959" s="88" t="s">
        <v>115</v>
      </c>
      <c r="E959" s="88" t="s">
        <v>543</v>
      </c>
      <c r="F959" s="190">
        <f>F960</f>
        <v>170</v>
      </c>
    </row>
    <row r="960" spans="1:7" s="37" customFormat="1" ht="14.25" x14ac:dyDescent="0.2">
      <c r="A960" s="83">
        <f t="shared" si="14"/>
        <v>947</v>
      </c>
      <c r="B960" s="140" t="s">
        <v>415</v>
      </c>
      <c r="C960" s="212" t="s">
        <v>98</v>
      </c>
      <c r="D960" s="88" t="s">
        <v>115</v>
      </c>
      <c r="E960" s="88" t="s">
        <v>413</v>
      </c>
      <c r="F960" s="190">
        <f>'Приложение 4'!G172</f>
        <v>170</v>
      </c>
    </row>
    <row r="961" spans="1:7" s="136" customFormat="1" ht="14.25" x14ac:dyDescent="0.2">
      <c r="A961" s="83">
        <f t="shared" si="14"/>
        <v>948</v>
      </c>
      <c r="B961" s="140" t="s">
        <v>515</v>
      </c>
      <c r="C961" s="212" t="s">
        <v>98</v>
      </c>
      <c r="D961" s="154" t="s">
        <v>478</v>
      </c>
      <c r="E961" s="95"/>
      <c r="F961" s="92">
        <f>F962</f>
        <v>8.5</v>
      </c>
    </row>
    <row r="962" spans="1:7" s="136" customFormat="1" ht="14.25" x14ac:dyDescent="0.2">
      <c r="A962" s="83">
        <f t="shared" si="14"/>
        <v>949</v>
      </c>
      <c r="B962" s="172" t="s">
        <v>542</v>
      </c>
      <c r="C962" s="212" t="s">
        <v>98</v>
      </c>
      <c r="D962" s="154" t="s">
        <v>478</v>
      </c>
      <c r="E962" s="95" t="s">
        <v>543</v>
      </c>
      <c r="F962" s="92">
        <f>F963</f>
        <v>8.5</v>
      </c>
    </row>
    <row r="963" spans="1:7" s="136" customFormat="1" ht="14.25" x14ac:dyDescent="0.2">
      <c r="A963" s="83">
        <f t="shared" si="14"/>
        <v>950</v>
      </c>
      <c r="B963" s="140" t="s">
        <v>415</v>
      </c>
      <c r="C963" s="212" t="s">
        <v>98</v>
      </c>
      <c r="D963" s="154" t="s">
        <v>478</v>
      </c>
      <c r="E963" s="95" t="s">
        <v>413</v>
      </c>
      <c r="F963" s="92">
        <f>'Приложение 4'!G173</f>
        <v>8.5</v>
      </c>
    </row>
    <row r="964" spans="1:7" s="37" customFormat="1" ht="24" x14ac:dyDescent="0.2">
      <c r="A964" s="83">
        <f t="shared" si="14"/>
        <v>951</v>
      </c>
      <c r="B964" s="70" t="s">
        <v>16</v>
      </c>
      <c r="C964" s="72" t="s">
        <v>585</v>
      </c>
      <c r="D964" s="88"/>
      <c r="E964" s="88"/>
      <c r="F964" s="192">
        <f>F965</f>
        <v>75</v>
      </c>
      <c r="G964" s="39"/>
    </row>
    <row r="965" spans="1:7" s="37" customFormat="1" ht="14.25" x14ac:dyDescent="0.2">
      <c r="A965" s="83">
        <f t="shared" si="14"/>
        <v>952</v>
      </c>
      <c r="B965" s="86" t="s">
        <v>296</v>
      </c>
      <c r="C965" s="72" t="s">
        <v>585</v>
      </c>
      <c r="D965" s="88" t="s">
        <v>863</v>
      </c>
      <c r="E965" s="88"/>
      <c r="F965" s="192">
        <f>F966</f>
        <v>75</v>
      </c>
      <c r="G965" s="39"/>
    </row>
    <row r="966" spans="1:7" s="37" customFormat="1" ht="14.25" x14ac:dyDescent="0.2">
      <c r="A966" s="83">
        <f t="shared" si="14"/>
        <v>953</v>
      </c>
      <c r="B966" s="82" t="s">
        <v>864</v>
      </c>
      <c r="C966" s="72" t="s">
        <v>585</v>
      </c>
      <c r="D966" s="88" t="s">
        <v>682</v>
      </c>
      <c r="E966" s="88"/>
      <c r="F966" s="190">
        <f>F967</f>
        <v>75</v>
      </c>
      <c r="G966" s="39"/>
    </row>
    <row r="967" spans="1:7" s="37" customFormat="1" ht="14.25" x14ac:dyDescent="0.2">
      <c r="A967" s="83">
        <f t="shared" si="14"/>
        <v>954</v>
      </c>
      <c r="B967" s="171" t="s">
        <v>542</v>
      </c>
      <c r="C967" s="72" t="s">
        <v>585</v>
      </c>
      <c r="D967" s="88" t="s">
        <v>682</v>
      </c>
      <c r="E967" s="88" t="s">
        <v>543</v>
      </c>
      <c r="F967" s="190">
        <f>F968</f>
        <v>75</v>
      </c>
    </row>
    <row r="968" spans="1:7" s="37" customFormat="1" ht="14.25" x14ac:dyDescent="0.2">
      <c r="A968" s="83">
        <f t="shared" si="14"/>
        <v>955</v>
      </c>
      <c r="B968" s="171" t="s">
        <v>583</v>
      </c>
      <c r="C968" s="72" t="s">
        <v>585</v>
      </c>
      <c r="D968" s="88" t="s">
        <v>682</v>
      </c>
      <c r="E968" s="88" t="s">
        <v>584</v>
      </c>
      <c r="F968" s="190">
        <f>'Приложение 4'!G161</f>
        <v>75</v>
      </c>
    </row>
    <row r="969" spans="1:7" s="37" customFormat="1" ht="24" x14ac:dyDescent="0.2">
      <c r="A969" s="83">
        <f t="shared" si="14"/>
        <v>956</v>
      </c>
      <c r="B969" s="140" t="s">
        <v>307</v>
      </c>
      <c r="C969" s="214" t="s">
        <v>308</v>
      </c>
      <c r="D969" s="88"/>
      <c r="E969" s="88"/>
      <c r="F969" s="192">
        <f>F970</f>
        <v>1016</v>
      </c>
      <c r="G969" s="39"/>
    </row>
    <row r="970" spans="1:7" s="37" customFormat="1" ht="14.25" x14ac:dyDescent="0.2">
      <c r="A970" s="83">
        <f t="shared" ref="A970:A978" si="15">A969+1</f>
        <v>957</v>
      </c>
      <c r="B970" s="82" t="s">
        <v>476</v>
      </c>
      <c r="C970" s="214" t="s">
        <v>308</v>
      </c>
      <c r="D970" s="88" t="s">
        <v>477</v>
      </c>
      <c r="E970" s="88"/>
      <c r="F970" s="192">
        <f>F971</f>
        <v>1016</v>
      </c>
      <c r="G970" s="39"/>
    </row>
    <row r="971" spans="1:7" s="37" customFormat="1" ht="14.25" x14ac:dyDescent="0.2">
      <c r="A971" s="83">
        <f t="shared" si="15"/>
        <v>958</v>
      </c>
      <c r="B971" s="82" t="s">
        <v>114</v>
      </c>
      <c r="C971" s="214" t="s">
        <v>308</v>
      </c>
      <c r="D971" s="88" t="s">
        <v>115</v>
      </c>
      <c r="E971" s="88"/>
      <c r="F971" s="190">
        <f>F972</f>
        <v>1016</v>
      </c>
      <c r="G971" s="39"/>
    </row>
    <row r="972" spans="1:7" s="37" customFormat="1" ht="14.25" x14ac:dyDescent="0.2">
      <c r="A972" s="83">
        <f t="shared" si="15"/>
        <v>959</v>
      </c>
      <c r="B972" s="70" t="s">
        <v>532</v>
      </c>
      <c r="C972" s="214" t="s">
        <v>308</v>
      </c>
      <c r="D972" s="88" t="s">
        <v>115</v>
      </c>
      <c r="E972" s="88" t="s">
        <v>533</v>
      </c>
      <c r="F972" s="190">
        <f>F973</f>
        <v>1016</v>
      </c>
    </row>
    <row r="973" spans="1:7" s="37" customFormat="1" ht="14.25" x14ac:dyDescent="0.2">
      <c r="A973" s="83">
        <f t="shared" si="15"/>
        <v>960</v>
      </c>
      <c r="B973" s="70" t="s">
        <v>475</v>
      </c>
      <c r="C973" s="214" t="s">
        <v>308</v>
      </c>
      <c r="D973" s="88" t="s">
        <v>115</v>
      </c>
      <c r="E973" s="88" t="s">
        <v>539</v>
      </c>
      <c r="F973" s="190">
        <f>'Приложение 4'!G647</f>
        <v>1016</v>
      </c>
    </row>
    <row r="974" spans="1:7" s="37" customFormat="1" ht="48" x14ac:dyDescent="0.2">
      <c r="A974" s="83">
        <f t="shared" si="15"/>
        <v>961</v>
      </c>
      <c r="B974" s="140" t="s">
        <v>787</v>
      </c>
      <c r="C974" s="80" t="s">
        <v>788</v>
      </c>
      <c r="D974" s="88"/>
      <c r="E974" s="88"/>
      <c r="F974" s="192">
        <f>F975</f>
        <v>317.8</v>
      </c>
      <c r="G974" s="39"/>
    </row>
    <row r="975" spans="1:7" s="37" customFormat="1" ht="14.25" x14ac:dyDescent="0.2">
      <c r="A975" s="83">
        <f t="shared" si="15"/>
        <v>962</v>
      </c>
      <c r="B975" s="82" t="s">
        <v>476</v>
      </c>
      <c r="C975" s="80" t="s">
        <v>788</v>
      </c>
      <c r="D975" s="88" t="s">
        <v>477</v>
      </c>
      <c r="E975" s="88"/>
      <c r="F975" s="192">
        <f>F976</f>
        <v>317.8</v>
      </c>
      <c r="G975" s="39"/>
    </row>
    <row r="976" spans="1:7" s="37" customFormat="1" ht="14.25" x14ac:dyDescent="0.2">
      <c r="A976" s="83">
        <f t="shared" si="15"/>
        <v>963</v>
      </c>
      <c r="B976" s="82" t="s">
        <v>114</v>
      </c>
      <c r="C976" s="80" t="s">
        <v>788</v>
      </c>
      <c r="D976" s="88" t="s">
        <v>115</v>
      </c>
      <c r="E976" s="88"/>
      <c r="F976" s="190">
        <f>F977</f>
        <v>317.8</v>
      </c>
      <c r="G976" s="39"/>
    </row>
    <row r="977" spans="1:6" s="37" customFormat="1" ht="14.25" x14ac:dyDescent="0.2">
      <c r="A977" s="83">
        <f t="shared" si="15"/>
        <v>964</v>
      </c>
      <c r="B977" s="70" t="s">
        <v>532</v>
      </c>
      <c r="C977" s="80" t="s">
        <v>788</v>
      </c>
      <c r="D977" s="88" t="s">
        <v>115</v>
      </c>
      <c r="E977" s="88" t="s">
        <v>533</v>
      </c>
      <c r="F977" s="190">
        <f>F978</f>
        <v>317.8</v>
      </c>
    </row>
    <row r="978" spans="1:6" s="37" customFormat="1" ht="14.25" x14ac:dyDescent="0.2">
      <c r="A978" s="83">
        <f t="shared" si="15"/>
        <v>965</v>
      </c>
      <c r="B978" s="70" t="s">
        <v>475</v>
      </c>
      <c r="C978" s="80" t="s">
        <v>788</v>
      </c>
      <c r="D978" s="88" t="s">
        <v>115</v>
      </c>
      <c r="E978" s="88" t="s">
        <v>539</v>
      </c>
      <c r="F978" s="190">
        <f>'Приложение 4'!G97</f>
        <v>317.8</v>
      </c>
    </row>
    <row r="979" spans="1:6" s="37" customFormat="1" ht="14.25" x14ac:dyDescent="0.2">
      <c r="A979" s="373" t="s">
        <v>474</v>
      </c>
      <c r="B979" s="374"/>
      <c r="C979" s="120"/>
      <c r="D979" s="120"/>
      <c r="E979" s="120"/>
      <c r="F979" s="193">
        <v>810238.6</v>
      </c>
    </row>
  </sheetData>
  <sheetCalcPr fullCalcOnLoad="1"/>
  <autoFilter ref="A13:G979"/>
  <mergeCells count="98">
    <mergeCell ref="A2:F2"/>
    <mergeCell ref="G2:N2"/>
    <mergeCell ref="CA1:CH1"/>
    <mergeCell ref="CI1:CP1"/>
    <mergeCell ref="BK1:BR1"/>
    <mergeCell ref="BS1:BZ1"/>
    <mergeCell ref="A9:F9"/>
    <mergeCell ref="A979:B979"/>
    <mergeCell ref="A1:F1"/>
    <mergeCell ref="G1:N1"/>
    <mergeCell ref="A3:F3"/>
    <mergeCell ref="G3:N3"/>
    <mergeCell ref="O1:V1"/>
    <mergeCell ref="W1:AD1"/>
    <mergeCell ref="AE1:AL1"/>
    <mergeCell ref="AM1:AT1"/>
    <mergeCell ref="AU1:BB1"/>
    <mergeCell ref="BC1:BJ1"/>
    <mergeCell ref="CQ1:CX1"/>
    <mergeCell ref="CY1:DF1"/>
    <mergeCell ref="DW1:ED1"/>
    <mergeCell ref="EE1:EL1"/>
    <mergeCell ref="DG1:DN1"/>
    <mergeCell ref="DO1:DV1"/>
    <mergeCell ref="EM1:ET1"/>
    <mergeCell ref="EU1:FB1"/>
    <mergeCell ref="DW2:ED2"/>
    <mergeCell ref="EE2:EL2"/>
    <mergeCell ref="EM2:ET2"/>
    <mergeCell ref="EU2:FB2"/>
    <mergeCell ref="GY1:HF1"/>
    <mergeCell ref="HG1:HN1"/>
    <mergeCell ref="IE1:IL1"/>
    <mergeCell ref="IM1:IT1"/>
    <mergeCell ref="HO1:HV1"/>
    <mergeCell ref="HW1:ID1"/>
    <mergeCell ref="FC1:FJ1"/>
    <mergeCell ref="FK1:FR1"/>
    <mergeCell ref="FS1:FZ1"/>
    <mergeCell ref="GA1:GH1"/>
    <mergeCell ref="GI1:GP1"/>
    <mergeCell ref="GQ1:GX1"/>
    <mergeCell ref="O2:V2"/>
    <mergeCell ref="W2:AD2"/>
    <mergeCell ref="AE2:AL2"/>
    <mergeCell ref="AM2:AT2"/>
    <mergeCell ref="BK2:BR2"/>
    <mergeCell ref="BS2:BZ2"/>
    <mergeCell ref="HO2:HV2"/>
    <mergeCell ref="HW2:ID2"/>
    <mergeCell ref="AU2:BB2"/>
    <mergeCell ref="BC2:BJ2"/>
    <mergeCell ref="CQ2:CX2"/>
    <mergeCell ref="CY2:DF2"/>
    <mergeCell ref="CA2:CH2"/>
    <mergeCell ref="CI2:CP2"/>
    <mergeCell ref="DG2:DN2"/>
    <mergeCell ref="DO2:DV2"/>
    <mergeCell ref="CA3:CH3"/>
    <mergeCell ref="CI3:CP3"/>
    <mergeCell ref="IE2:IL2"/>
    <mergeCell ref="IM2:IT2"/>
    <mergeCell ref="FC2:FJ2"/>
    <mergeCell ref="FK2:FR2"/>
    <mergeCell ref="FS2:FZ2"/>
    <mergeCell ref="GA2:GH2"/>
    <mergeCell ref="GI2:GP2"/>
    <mergeCell ref="GQ2:GX2"/>
    <mergeCell ref="GY2:HF2"/>
    <mergeCell ref="HG2:HN2"/>
    <mergeCell ref="FC3:FJ3"/>
    <mergeCell ref="FK3:FR3"/>
    <mergeCell ref="FS3:FZ3"/>
    <mergeCell ref="GA3:GH3"/>
    <mergeCell ref="O3:V3"/>
    <mergeCell ref="W3:AD3"/>
    <mergeCell ref="AE3:AL3"/>
    <mergeCell ref="AM3:AT3"/>
    <mergeCell ref="BK3:BR3"/>
    <mergeCell ref="BS3:BZ3"/>
    <mergeCell ref="AU3:BB3"/>
    <mergeCell ref="BC3:BJ3"/>
    <mergeCell ref="GI3:GP3"/>
    <mergeCell ref="GQ3:GX3"/>
    <mergeCell ref="DG3:DN3"/>
    <mergeCell ref="DO3:DV3"/>
    <mergeCell ref="DW3:ED3"/>
    <mergeCell ref="EE3:EL3"/>
    <mergeCell ref="EM3:ET3"/>
    <mergeCell ref="EU3:FB3"/>
    <mergeCell ref="CQ3:CX3"/>
    <mergeCell ref="CY3:DF3"/>
    <mergeCell ref="IE3:IL3"/>
    <mergeCell ref="IM3:IT3"/>
    <mergeCell ref="GY3:HF3"/>
    <mergeCell ref="HG3:HN3"/>
    <mergeCell ref="HO3:HV3"/>
    <mergeCell ref="HW3:ID3"/>
  </mergeCells>
  <phoneticPr fontId="8" type="noConversion"/>
  <pageMargins left="1.1417322834645669" right="0" top="0.31496062992125984" bottom="0.43307086614173229" header="0.23622047244094491" footer="0.19685039370078741"/>
  <pageSetup paperSize="9" scale="45" firstPageNumber="47" fitToHeight="11" orientation="portrait" useFirstPageNumber="1" r:id="rId1"/>
  <headerFooter alignWithMargins="0"/>
  <rowBreaks count="1" manualBreakCount="1">
    <brk id="9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Normal="100" workbookViewId="0">
      <selection activeCell="A3" sqref="A3:E3"/>
    </sheetView>
  </sheetViews>
  <sheetFormatPr defaultRowHeight="12.75" x14ac:dyDescent="0.2"/>
  <cols>
    <col min="1" max="1" width="9.140625" style="15"/>
    <col min="2" max="2" width="28.42578125" style="15" customWidth="1"/>
    <col min="3" max="3" width="12.42578125" style="15" customWidth="1"/>
    <col min="4" max="4" width="13" style="15" customWidth="1"/>
    <col min="5" max="5" width="10.7109375" style="15" bestFit="1" customWidth="1"/>
    <col min="6" max="16384" width="9.140625" style="15"/>
  </cols>
  <sheetData>
    <row r="1" spans="1:7" ht="15.75" x14ac:dyDescent="0.25">
      <c r="A1" s="326" t="s">
        <v>666</v>
      </c>
      <c r="B1" s="327"/>
      <c r="C1" s="327"/>
      <c r="D1" s="327"/>
      <c r="E1" s="327"/>
    </row>
    <row r="2" spans="1:7" ht="15.75" x14ac:dyDescent="0.25">
      <c r="A2" s="328" t="s">
        <v>517</v>
      </c>
      <c r="B2" s="329"/>
      <c r="C2" s="329"/>
      <c r="D2" s="329"/>
      <c r="E2" s="329"/>
    </row>
    <row r="3" spans="1:7" ht="15.75" x14ac:dyDescent="0.25">
      <c r="A3" s="330" t="s">
        <v>929</v>
      </c>
      <c r="B3" s="327"/>
      <c r="C3" s="327"/>
      <c r="D3" s="327"/>
      <c r="E3" s="327"/>
    </row>
    <row r="4" spans="1:7" ht="15.75" x14ac:dyDescent="0.25">
      <c r="A4" s="175"/>
      <c r="B4" s="176"/>
      <c r="C4" s="176"/>
      <c r="D4" s="176"/>
      <c r="E4" s="176"/>
    </row>
    <row r="5" spans="1:7" ht="16.5" x14ac:dyDescent="0.25">
      <c r="A5" s="387" t="s">
        <v>247</v>
      </c>
      <c r="B5" s="360"/>
      <c r="C5" s="360"/>
      <c r="D5" s="360"/>
      <c r="E5" s="360"/>
    </row>
    <row r="6" spans="1:7" s="279" customFormat="1" ht="15.75" x14ac:dyDescent="0.25">
      <c r="A6" s="325" t="s">
        <v>248</v>
      </c>
      <c r="B6" s="362"/>
      <c r="C6" s="362"/>
      <c r="D6" s="362"/>
      <c r="E6" s="362"/>
    </row>
    <row r="7" spans="1:7" s="279" customFormat="1" ht="15.75" x14ac:dyDescent="0.25">
      <c r="A7" s="325" t="s">
        <v>404</v>
      </c>
      <c r="B7" s="362"/>
      <c r="C7" s="362"/>
      <c r="D7" s="362"/>
      <c r="E7" s="362"/>
      <c r="F7" s="280"/>
      <c r="G7" s="280"/>
    </row>
    <row r="8" spans="1:7" s="279" customFormat="1" x14ac:dyDescent="0.2">
      <c r="A8" s="15"/>
      <c r="B8" s="15"/>
      <c r="C8" s="15"/>
      <c r="D8" s="15"/>
      <c r="E8" s="15"/>
    </row>
    <row r="9" spans="1:7" s="279" customFormat="1" x14ac:dyDescent="0.2">
      <c r="A9" s="378" t="s">
        <v>249</v>
      </c>
      <c r="B9" s="379"/>
      <c r="C9" s="379"/>
      <c r="D9" s="379"/>
      <c r="E9" s="379"/>
    </row>
    <row r="10" spans="1:7" x14ac:dyDescent="0.2">
      <c r="A10" s="380"/>
      <c r="B10" s="380"/>
      <c r="C10" s="380"/>
      <c r="D10" s="380"/>
      <c r="E10" s="380"/>
    </row>
    <row r="11" spans="1:7" x14ac:dyDescent="0.2">
      <c r="A11" s="380"/>
      <c r="B11" s="380"/>
      <c r="C11" s="380"/>
      <c r="D11" s="380"/>
      <c r="E11" s="380"/>
    </row>
    <row r="12" spans="1:7" x14ac:dyDescent="0.2">
      <c r="A12" s="380"/>
      <c r="B12" s="380"/>
      <c r="C12" s="380"/>
      <c r="D12" s="380"/>
      <c r="E12" s="380"/>
    </row>
    <row r="13" spans="1:7" ht="15.75" x14ac:dyDescent="0.25">
      <c r="A13" s="4"/>
    </row>
    <row r="14" spans="1:7" ht="16.5" thickBot="1" x14ac:dyDescent="0.3">
      <c r="A14" s="381" t="s">
        <v>250</v>
      </c>
      <c r="B14" s="382"/>
      <c r="C14" s="382"/>
      <c r="D14" s="382"/>
      <c r="E14" s="382"/>
    </row>
    <row r="15" spans="1:7" ht="31.5" x14ac:dyDescent="0.2">
      <c r="A15" s="281" t="s">
        <v>251</v>
      </c>
      <c r="B15" s="282" t="s">
        <v>252</v>
      </c>
      <c r="C15" s="385">
        <v>2020</v>
      </c>
      <c r="D15" s="385">
        <v>2021</v>
      </c>
      <c r="E15" s="383">
        <v>2022</v>
      </c>
    </row>
    <row r="16" spans="1:7" ht="15.75" x14ac:dyDescent="0.2">
      <c r="A16" s="283" t="s">
        <v>253</v>
      </c>
      <c r="B16" s="284" t="s">
        <v>254</v>
      </c>
      <c r="C16" s="386"/>
      <c r="D16" s="386"/>
      <c r="E16" s="384"/>
    </row>
    <row r="17" spans="1:5" ht="15.75" x14ac:dyDescent="0.25">
      <c r="A17" s="285" t="s">
        <v>255</v>
      </c>
      <c r="B17" s="286" t="s">
        <v>256</v>
      </c>
      <c r="C17" s="287">
        <f>2497.7+1132+280</f>
        <v>3909.7</v>
      </c>
      <c r="D17" s="261">
        <v>498.5</v>
      </c>
      <c r="E17" s="287">
        <v>397.7</v>
      </c>
    </row>
    <row r="18" spans="1:5" ht="15.75" x14ac:dyDescent="0.25">
      <c r="A18" s="285" t="s">
        <v>257</v>
      </c>
      <c r="B18" s="286" t="s">
        <v>258</v>
      </c>
      <c r="C18" s="287">
        <v>967.5</v>
      </c>
      <c r="D18" s="261">
        <v>1113.0999999999999</v>
      </c>
      <c r="E18" s="287">
        <v>1097.5</v>
      </c>
    </row>
    <row r="19" spans="1:5" ht="15.75" x14ac:dyDescent="0.25">
      <c r="A19" s="285" t="s">
        <v>259</v>
      </c>
      <c r="B19" s="286" t="s">
        <v>260</v>
      </c>
      <c r="C19" s="287">
        <f>833.7+180+110</f>
        <v>1123.7</v>
      </c>
      <c r="D19" s="261">
        <v>983.8</v>
      </c>
      <c r="E19" s="287">
        <v>961.5</v>
      </c>
    </row>
    <row r="20" spans="1:5" ht="15.75" x14ac:dyDescent="0.25">
      <c r="A20" s="285" t="s">
        <v>261</v>
      </c>
      <c r="B20" s="286" t="s">
        <v>262</v>
      </c>
      <c r="C20" s="287">
        <v>380</v>
      </c>
      <c r="D20" s="261">
        <v>501.7</v>
      </c>
      <c r="E20" s="287">
        <v>484.5</v>
      </c>
    </row>
    <row r="21" spans="1:5" ht="20.25" customHeight="1" x14ac:dyDescent="0.25">
      <c r="A21" s="285" t="s">
        <v>263</v>
      </c>
      <c r="B21" s="286" t="s">
        <v>264</v>
      </c>
      <c r="C21" s="287">
        <v>856.5</v>
      </c>
      <c r="D21" s="261">
        <v>951.7</v>
      </c>
      <c r="E21" s="287">
        <v>938.4</v>
      </c>
    </row>
    <row r="22" spans="1:5" ht="15.75" x14ac:dyDescent="0.25">
      <c r="A22" s="285" t="s">
        <v>265</v>
      </c>
      <c r="B22" s="286" t="s">
        <v>266</v>
      </c>
      <c r="C22" s="287">
        <v>52.1</v>
      </c>
      <c r="D22" s="261">
        <v>212.3</v>
      </c>
      <c r="E22" s="287">
        <v>196.1</v>
      </c>
    </row>
    <row r="23" spans="1:5" ht="15.75" x14ac:dyDescent="0.25">
      <c r="A23" s="285" t="s">
        <v>267</v>
      </c>
      <c r="B23" s="286" t="s">
        <v>268</v>
      </c>
      <c r="C23" s="287">
        <v>1648.1</v>
      </c>
      <c r="D23" s="261">
        <v>2003.2</v>
      </c>
      <c r="E23" s="287">
        <v>1981.3</v>
      </c>
    </row>
    <row r="24" spans="1:5" ht="15.75" x14ac:dyDescent="0.25">
      <c r="A24" s="285" t="s">
        <v>269</v>
      </c>
      <c r="B24" s="286" t="s">
        <v>270</v>
      </c>
      <c r="C24" s="287">
        <v>1044.8</v>
      </c>
      <c r="D24" s="261">
        <v>1574.5</v>
      </c>
      <c r="E24" s="287">
        <v>1553</v>
      </c>
    </row>
    <row r="25" spans="1:5" ht="15.75" x14ac:dyDescent="0.25">
      <c r="A25" s="285" t="s">
        <v>271</v>
      </c>
      <c r="B25" s="286" t="s">
        <v>272</v>
      </c>
      <c r="C25" s="287">
        <v>767.5</v>
      </c>
      <c r="D25" s="261">
        <v>684.5</v>
      </c>
      <c r="E25" s="287">
        <v>667.3</v>
      </c>
    </row>
    <row r="26" spans="1:5" ht="15.75" x14ac:dyDescent="0.25">
      <c r="A26" s="285" t="s">
        <v>273</v>
      </c>
      <c r="B26" s="286" t="s">
        <v>274</v>
      </c>
      <c r="C26" s="287">
        <f>1171.2+101</f>
        <v>1272.2</v>
      </c>
      <c r="D26" s="261">
        <v>1307.0999999999999</v>
      </c>
      <c r="E26" s="287">
        <v>1286.0999999999999</v>
      </c>
    </row>
    <row r="27" spans="1:5" ht="15.75" x14ac:dyDescent="0.25">
      <c r="A27" s="285" t="s">
        <v>275</v>
      </c>
      <c r="B27" s="286" t="s">
        <v>276</v>
      </c>
      <c r="C27" s="287">
        <v>1095</v>
      </c>
      <c r="D27" s="261">
        <v>1155.7</v>
      </c>
      <c r="E27" s="287">
        <v>1140.8</v>
      </c>
    </row>
    <row r="28" spans="1:5" ht="15.75" x14ac:dyDescent="0.25">
      <c r="A28" s="285" t="s">
        <v>277</v>
      </c>
      <c r="B28" s="286" t="s">
        <v>278</v>
      </c>
      <c r="C28" s="287">
        <v>1235.5</v>
      </c>
      <c r="D28" s="261">
        <v>1352.6</v>
      </c>
      <c r="E28" s="287">
        <v>1342.2</v>
      </c>
    </row>
    <row r="29" spans="1:5" ht="15.75" x14ac:dyDescent="0.2">
      <c r="A29" s="375" t="s">
        <v>279</v>
      </c>
      <c r="B29" s="375"/>
      <c r="C29" s="288">
        <f>SUM(C17:C28)</f>
        <v>14352.6</v>
      </c>
      <c r="D29" s="288">
        <f>SUM(D17:D28)</f>
        <v>12338.7</v>
      </c>
      <c r="E29" s="288">
        <f>SUM(E17:E28)</f>
        <v>12046.4</v>
      </c>
    </row>
    <row r="30" spans="1:5" ht="15.75" x14ac:dyDescent="0.25">
      <c r="A30" s="5"/>
    </row>
    <row r="31" spans="1:5" x14ac:dyDescent="0.2">
      <c r="A31" s="376" t="s">
        <v>280</v>
      </c>
      <c r="B31" s="377"/>
      <c r="C31" s="377"/>
      <c r="D31" s="377"/>
      <c r="E31" s="377"/>
    </row>
    <row r="32" spans="1:5" x14ac:dyDescent="0.2">
      <c r="A32" s="289"/>
    </row>
  </sheetData>
  <mergeCells count="13">
    <mergeCell ref="A1:E1"/>
    <mergeCell ref="A2:E2"/>
    <mergeCell ref="A3:E3"/>
    <mergeCell ref="A5:E5"/>
    <mergeCell ref="A29:B29"/>
    <mergeCell ref="A31:E31"/>
    <mergeCell ref="A6:E6"/>
    <mergeCell ref="A7:E7"/>
    <mergeCell ref="A9:E12"/>
    <mergeCell ref="A14:E14"/>
    <mergeCell ref="E15:E16"/>
    <mergeCell ref="C15:C16"/>
    <mergeCell ref="D15:D16"/>
  </mergeCells>
  <phoneticPr fontId="8" type="noConversion"/>
  <pageMargins left="1.3385826771653544" right="0.74803149606299213" top="0.98425196850393704" bottom="0.98425196850393704" header="0.51181102362204722" footer="0.51181102362204722"/>
  <pageSetup paperSize="9" scale="94" firstPageNumber="77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A3" sqref="A3:E3"/>
    </sheetView>
  </sheetViews>
  <sheetFormatPr defaultRowHeight="18" x14ac:dyDescent="0.25"/>
  <cols>
    <col min="1" max="1" width="9.140625" style="291"/>
    <col min="2" max="2" width="32.42578125" style="291" customWidth="1"/>
    <col min="3" max="3" width="14.85546875" style="291" customWidth="1"/>
    <col min="4" max="4" width="19.85546875" style="291" customWidth="1"/>
    <col min="5" max="5" width="20.5703125" style="291" customWidth="1"/>
    <col min="6" max="6" width="19.5703125" style="291" hidden="1" customWidth="1"/>
    <col min="7" max="7" width="16.42578125" style="291" hidden="1" customWidth="1"/>
    <col min="8" max="16384" width="9.140625" style="291"/>
  </cols>
  <sheetData>
    <row r="1" spans="1:7" ht="18.75" x14ac:dyDescent="0.3">
      <c r="A1" s="326" t="s">
        <v>50</v>
      </c>
      <c r="B1" s="327"/>
      <c r="C1" s="327"/>
      <c r="D1" s="327"/>
      <c r="E1" s="327"/>
      <c r="F1" s="290"/>
      <c r="G1" s="290"/>
    </row>
    <row r="2" spans="1:7" ht="18.75" x14ac:dyDescent="0.3">
      <c r="A2" s="328" t="s">
        <v>517</v>
      </c>
      <c r="B2" s="329"/>
      <c r="C2" s="329"/>
      <c r="D2" s="329"/>
      <c r="E2" s="329"/>
      <c r="F2" s="290"/>
      <c r="G2" s="290"/>
    </row>
    <row r="3" spans="1:7" ht="18.75" x14ac:dyDescent="0.3">
      <c r="A3" s="330" t="s">
        <v>929</v>
      </c>
      <c r="B3" s="327"/>
      <c r="C3" s="327"/>
      <c r="D3" s="327"/>
      <c r="E3" s="327"/>
      <c r="F3" s="292"/>
      <c r="G3" s="292"/>
    </row>
    <row r="4" spans="1:7" ht="18.75" x14ac:dyDescent="0.3">
      <c r="A4" s="290"/>
      <c r="B4" s="290"/>
      <c r="C4" s="290"/>
      <c r="D4" s="290"/>
      <c r="E4" s="290"/>
      <c r="F4" s="292"/>
      <c r="G4" s="293"/>
    </row>
    <row r="5" spans="1:7" ht="18.75" x14ac:dyDescent="0.3">
      <c r="A5" s="331" t="s">
        <v>281</v>
      </c>
      <c r="B5" s="331"/>
      <c r="C5" s="331"/>
      <c r="D5" s="331"/>
      <c r="E5" s="331"/>
      <c r="F5" s="294"/>
      <c r="G5" s="294"/>
    </row>
    <row r="6" spans="1:7" ht="18.75" customHeight="1" x14ac:dyDescent="0.3">
      <c r="A6" s="325" t="s">
        <v>517</v>
      </c>
      <c r="B6" s="325"/>
      <c r="C6" s="325"/>
      <c r="D6" s="325"/>
      <c r="E6" s="325"/>
      <c r="F6" s="295"/>
      <c r="G6" s="295"/>
    </row>
    <row r="7" spans="1:7" ht="18" customHeight="1" x14ac:dyDescent="0.3">
      <c r="A7" s="325" t="s">
        <v>404</v>
      </c>
      <c r="B7" s="325"/>
      <c r="C7" s="325"/>
      <c r="D7" s="325"/>
      <c r="E7" s="325"/>
      <c r="F7" s="295"/>
      <c r="G7" s="295"/>
    </row>
    <row r="8" spans="1:7" ht="18" customHeight="1" x14ac:dyDescent="0.3">
      <c r="A8" s="294"/>
      <c r="B8" s="294"/>
      <c r="C8" s="294"/>
      <c r="D8" s="294"/>
      <c r="E8" s="294"/>
      <c r="F8" s="295"/>
      <c r="G8" s="295"/>
    </row>
    <row r="9" spans="1:7" ht="60.75" customHeight="1" x14ac:dyDescent="0.3">
      <c r="A9" s="388" t="s">
        <v>282</v>
      </c>
      <c r="B9" s="388"/>
      <c r="C9" s="388"/>
      <c r="D9" s="388"/>
      <c r="E9" s="388"/>
      <c r="F9" s="296"/>
      <c r="G9" s="296"/>
    </row>
    <row r="10" spans="1:7" s="298" customFormat="1" ht="18.75" x14ac:dyDescent="0.3">
      <c r="A10" s="295"/>
      <c r="B10" s="295"/>
      <c r="C10" s="295"/>
      <c r="D10" s="295"/>
      <c r="E10" s="295"/>
      <c r="F10" s="297"/>
    </row>
    <row r="11" spans="1:7" ht="18.75" x14ac:dyDescent="0.3">
      <c r="A11" s="295"/>
      <c r="B11" s="295"/>
      <c r="C11" s="295"/>
      <c r="D11" s="295"/>
      <c r="E11" s="295"/>
      <c r="F11" s="299"/>
      <c r="G11" s="299"/>
    </row>
    <row r="12" spans="1:7" ht="18.75" x14ac:dyDescent="0.3">
      <c r="A12" s="296"/>
      <c r="B12" s="296"/>
      <c r="C12" s="296"/>
      <c r="D12" s="296"/>
      <c r="E12" s="296"/>
      <c r="F12" s="299"/>
      <c r="G12" s="299"/>
    </row>
    <row r="13" spans="1:7" ht="56.25" x14ac:dyDescent="0.25">
      <c r="A13" s="300" t="s">
        <v>283</v>
      </c>
      <c r="B13" s="300" t="s">
        <v>284</v>
      </c>
      <c r="C13" s="300">
        <v>2020</v>
      </c>
      <c r="D13" s="300">
        <v>2021</v>
      </c>
      <c r="E13" s="300">
        <v>2022</v>
      </c>
      <c r="F13" s="299"/>
      <c r="G13" s="299"/>
    </row>
    <row r="14" spans="1:7" ht="18.75" x14ac:dyDescent="0.25">
      <c r="A14" s="301" t="s">
        <v>255</v>
      </c>
      <c r="B14" s="302" t="s">
        <v>258</v>
      </c>
      <c r="C14" s="303">
        <v>87.2</v>
      </c>
      <c r="D14" s="303">
        <v>81.900000000000006</v>
      </c>
      <c r="E14" s="303">
        <v>84</v>
      </c>
      <c r="F14" s="299"/>
      <c r="G14" s="299"/>
    </row>
    <row r="15" spans="1:7" ht="18.75" x14ac:dyDescent="0.25">
      <c r="A15" s="301" t="s">
        <v>257</v>
      </c>
      <c r="B15" s="302" t="s">
        <v>260</v>
      </c>
      <c r="C15" s="303">
        <v>104.8</v>
      </c>
      <c r="D15" s="303">
        <v>98.3</v>
      </c>
      <c r="E15" s="303">
        <v>100.9</v>
      </c>
      <c r="F15" s="299"/>
      <c r="G15" s="299"/>
    </row>
    <row r="16" spans="1:7" ht="18.75" x14ac:dyDescent="0.25">
      <c r="A16" s="301" t="s">
        <v>259</v>
      </c>
      <c r="B16" s="302" t="s">
        <v>262</v>
      </c>
      <c r="C16" s="303">
        <v>87.2</v>
      </c>
      <c r="D16" s="303">
        <v>81.900000000000006</v>
      </c>
      <c r="E16" s="303">
        <v>84</v>
      </c>
      <c r="F16" s="299"/>
      <c r="G16" s="299"/>
    </row>
    <row r="17" spans="1:7" ht="18.75" x14ac:dyDescent="0.25">
      <c r="A17" s="301" t="s">
        <v>261</v>
      </c>
      <c r="B17" s="302" t="s">
        <v>264</v>
      </c>
      <c r="C17" s="303">
        <v>87.2</v>
      </c>
      <c r="D17" s="303">
        <v>81.900000000000006</v>
      </c>
      <c r="E17" s="303">
        <v>84</v>
      </c>
      <c r="F17" s="299"/>
      <c r="G17" s="299"/>
    </row>
    <row r="18" spans="1:7" ht="23.25" customHeight="1" x14ac:dyDescent="0.25">
      <c r="A18" s="301" t="s">
        <v>263</v>
      </c>
      <c r="B18" s="302" t="s">
        <v>266</v>
      </c>
      <c r="C18" s="303">
        <v>52.5</v>
      </c>
      <c r="D18" s="303">
        <v>49.1</v>
      </c>
      <c r="E18" s="303">
        <v>50.4</v>
      </c>
      <c r="F18" s="299"/>
      <c r="G18" s="299"/>
    </row>
    <row r="19" spans="1:7" ht="18.75" x14ac:dyDescent="0.25">
      <c r="A19" s="301" t="s">
        <v>265</v>
      </c>
      <c r="B19" s="302" t="s">
        <v>268</v>
      </c>
      <c r="C19" s="303">
        <v>139.6</v>
      </c>
      <c r="D19" s="303">
        <v>131</v>
      </c>
      <c r="E19" s="303">
        <v>134.5</v>
      </c>
      <c r="F19" s="299"/>
      <c r="G19" s="299"/>
    </row>
    <row r="20" spans="1:7" ht="18.75" x14ac:dyDescent="0.25">
      <c r="A20" s="301" t="s">
        <v>267</v>
      </c>
      <c r="B20" s="302" t="s">
        <v>270</v>
      </c>
      <c r="C20" s="303">
        <v>122.2</v>
      </c>
      <c r="D20" s="303">
        <v>114.7</v>
      </c>
      <c r="E20" s="303">
        <v>117.7</v>
      </c>
      <c r="F20" s="299"/>
      <c r="G20" s="299"/>
    </row>
    <row r="21" spans="1:7" ht="21.75" customHeight="1" x14ac:dyDescent="0.25">
      <c r="A21" s="301" t="s">
        <v>269</v>
      </c>
      <c r="B21" s="302" t="s">
        <v>272</v>
      </c>
      <c r="C21" s="303">
        <v>87.2</v>
      </c>
      <c r="D21" s="303">
        <v>81.900000000000006</v>
      </c>
      <c r="E21" s="303">
        <v>84</v>
      </c>
      <c r="F21" s="299"/>
      <c r="G21" s="299"/>
    </row>
    <row r="22" spans="1:7" ht="18.75" x14ac:dyDescent="0.25">
      <c r="A22" s="301" t="s">
        <v>271</v>
      </c>
      <c r="B22" s="302" t="s">
        <v>274</v>
      </c>
      <c r="C22" s="303">
        <v>87.2</v>
      </c>
      <c r="D22" s="303">
        <v>81.900000000000006</v>
      </c>
      <c r="E22" s="303">
        <v>84</v>
      </c>
      <c r="F22" s="304" t="s">
        <v>280</v>
      </c>
      <c r="G22" s="304"/>
    </row>
    <row r="23" spans="1:7" ht="18.75" x14ac:dyDescent="0.3">
      <c r="A23" s="301" t="s">
        <v>273</v>
      </c>
      <c r="B23" s="302" t="s">
        <v>276</v>
      </c>
      <c r="C23" s="303">
        <v>87.2</v>
      </c>
      <c r="D23" s="303">
        <v>81.900000000000006</v>
      </c>
      <c r="E23" s="303">
        <v>84</v>
      </c>
      <c r="F23" s="305"/>
      <c r="G23" s="305"/>
    </row>
    <row r="24" spans="1:7" ht="18.75" x14ac:dyDescent="0.25">
      <c r="A24" s="301" t="s">
        <v>275</v>
      </c>
      <c r="B24" s="302" t="s">
        <v>278</v>
      </c>
      <c r="C24" s="303">
        <v>104.8</v>
      </c>
      <c r="D24" s="303">
        <v>98.3</v>
      </c>
      <c r="E24" s="303">
        <v>101</v>
      </c>
      <c r="F24" s="293"/>
      <c r="G24" s="293"/>
    </row>
    <row r="25" spans="1:7" ht="18.75" x14ac:dyDescent="0.25">
      <c r="A25" s="389" t="s">
        <v>285</v>
      </c>
      <c r="B25" s="389" t="s">
        <v>286</v>
      </c>
      <c r="C25" s="306">
        <f>SUM(C14:C24)</f>
        <v>1047.1000000000001</v>
      </c>
      <c r="D25" s="306">
        <f>SUM(D14:D24)</f>
        <v>982.8</v>
      </c>
      <c r="E25" s="306">
        <f>SUM(E14:E24)</f>
        <v>1008.5</v>
      </c>
      <c r="F25" s="293"/>
      <c r="G25" s="293"/>
    </row>
    <row r="26" spans="1:7" ht="18.75" x14ac:dyDescent="0.3">
      <c r="A26" s="305"/>
      <c r="B26" s="305"/>
      <c r="C26" s="305"/>
      <c r="D26" s="305"/>
      <c r="E26" s="305"/>
      <c r="F26" s="293"/>
      <c r="G26" s="293"/>
    </row>
    <row r="27" spans="1:7" ht="18.75" x14ac:dyDescent="0.3">
      <c r="A27" s="307"/>
      <c r="B27" s="293"/>
      <c r="C27" s="293"/>
      <c r="D27" s="293"/>
      <c r="E27" s="293"/>
    </row>
    <row r="28" spans="1:7" ht="18.75" x14ac:dyDescent="0.3">
      <c r="A28" s="307"/>
      <c r="B28" s="293"/>
      <c r="C28" s="293"/>
      <c r="D28" s="293"/>
      <c r="E28" s="293"/>
    </row>
    <row r="29" spans="1:7" ht="18.75" x14ac:dyDescent="0.3">
      <c r="A29" s="307"/>
      <c r="B29" s="293"/>
      <c r="C29" s="293"/>
      <c r="D29" s="293"/>
      <c r="E29" s="293"/>
    </row>
  </sheetData>
  <mergeCells count="8">
    <mergeCell ref="A9:E9"/>
    <mergeCell ref="A25:B25"/>
    <mergeCell ref="A1:E1"/>
    <mergeCell ref="A2:E2"/>
    <mergeCell ref="A3:E3"/>
    <mergeCell ref="A5:E5"/>
    <mergeCell ref="A6:E6"/>
    <mergeCell ref="A7:E7"/>
  </mergeCells>
  <phoneticPr fontId="8" type="noConversion"/>
  <pageMargins left="0.55118110236220474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A3" sqref="A3:E3"/>
    </sheetView>
  </sheetViews>
  <sheetFormatPr defaultRowHeight="18" x14ac:dyDescent="0.25"/>
  <cols>
    <col min="1" max="1" width="9.140625" style="291"/>
    <col min="2" max="2" width="35.7109375" style="291" customWidth="1"/>
    <col min="3" max="3" width="14.85546875" style="291" customWidth="1"/>
    <col min="4" max="4" width="14.5703125" style="291" customWidth="1"/>
    <col min="5" max="5" width="16.42578125" style="291" customWidth="1"/>
    <col min="6" max="6" width="13.42578125" style="291" customWidth="1"/>
    <col min="7" max="7" width="14" style="291" customWidth="1"/>
    <col min="8" max="8" width="14.140625" style="291" customWidth="1"/>
    <col min="9" max="9" width="13.85546875" style="291" bestFit="1" customWidth="1"/>
    <col min="10" max="16384" width="9.140625" style="291"/>
  </cols>
  <sheetData>
    <row r="1" spans="1:9" x14ac:dyDescent="0.25">
      <c r="A1" s="326" t="s">
        <v>246</v>
      </c>
      <c r="B1" s="327"/>
      <c r="C1" s="327"/>
      <c r="D1" s="327"/>
      <c r="E1" s="327"/>
    </row>
    <row r="2" spans="1:9" x14ac:dyDescent="0.25">
      <c r="A2" s="328" t="s">
        <v>517</v>
      </c>
      <c r="B2" s="329"/>
      <c r="C2" s="329"/>
      <c r="D2" s="329"/>
      <c r="E2" s="329"/>
    </row>
    <row r="3" spans="1:9" x14ac:dyDescent="0.25">
      <c r="A3" s="330" t="s">
        <v>929</v>
      </c>
      <c r="B3" s="327"/>
      <c r="C3" s="327"/>
      <c r="D3" s="327"/>
      <c r="E3" s="327"/>
    </row>
    <row r="4" spans="1:9" x14ac:dyDescent="0.25">
      <c r="A4" s="175"/>
      <c r="B4" s="176"/>
      <c r="C4" s="176"/>
      <c r="D4" s="176"/>
      <c r="E4" s="176"/>
    </row>
    <row r="5" spans="1:9" x14ac:dyDescent="0.25">
      <c r="A5" s="331" t="s">
        <v>287</v>
      </c>
      <c r="B5" s="390"/>
      <c r="C5" s="390"/>
      <c r="D5" s="390"/>
      <c r="E5" s="390"/>
    </row>
    <row r="6" spans="1:9" x14ac:dyDescent="0.25">
      <c r="A6" s="325" t="s">
        <v>288</v>
      </c>
      <c r="B6" s="390"/>
      <c r="C6" s="390"/>
      <c r="D6" s="390"/>
      <c r="E6" s="390"/>
    </row>
    <row r="7" spans="1:9" x14ac:dyDescent="0.25">
      <c r="A7" s="325" t="s">
        <v>404</v>
      </c>
      <c r="B7" s="390"/>
      <c r="C7" s="390"/>
      <c r="D7" s="390"/>
      <c r="E7" s="390"/>
    </row>
    <row r="8" spans="1:9" ht="18.75" x14ac:dyDescent="0.3">
      <c r="A8" s="307"/>
      <c r="B8" s="293"/>
      <c r="C8" s="293"/>
      <c r="D8" s="293"/>
      <c r="E8" s="293"/>
    </row>
    <row r="9" spans="1:9" x14ac:dyDescent="0.25">
      <c r="A9" s="391" t="s">
        <v>289</v>
      </c>
      <c r="B9" s="392"/>
      <c r="C9" s="392"/>
      <c r="D9" s="392"/>
      <c r="E9" s="392"/>
    </row>
    <row r="10" spans="1:9" x14ac:dyDescent="0.25">
      <c r="A10" s="393"/>
      <c r="B10" s="393"/>
      <c r="C10" s="393"/>
      <c r="D10" s="393"/>
      <c r="E10" s="393"/>
    </row>
    <row r="11" spans="1:9" s="298" customFormat="1" x14ac:dyDescent="0.25">
      <c r="A11" s="393"/>
      <c r="B11" s="393"/>
      <c r="C11" s="393"/>
      <c r="D11" s="393"/>
      <c r="E11" s="393"/>
      <c r="H11" s="298" t="s">
        <v>280</v>
      </c>
    </row>
    <row r="12" spans="1:9" s="298" customFormat="1" ht="18.75" x14ac:dyDescent="0.3">
      <c r="A12" s="307"/>
      <c r="B12" s="293"/>
      <c r="C12" s="293"/>
      <c r="D12" s="293"/>
      <c r="E12" s="293"/>
    </row>
    <row r="13" spans="1:9" ht="19.5" thickBot="1" x14ac:dyDescent="0.35">
      <c r="A13" s="394" t="s">
        <v>518</v>
      </c>
      <c r="B13" s="395"/>
      <c r="C13" s="395"/>
      <c r="D13" s="395"/>
      <c r="E13" s="395"/>
      <c r="F13" s="299"/>
      <c r="G13" s="299"/>
      <c r="H13" s="308" t="s">
        <v>280</v>
      </c>
      <c r="I13" s="299" t="s">
        <v>280</v>
      </c>
    </row>
    <row r="14" spans="1:9" ht="56.25" x14ac:dyDescent="0.25">
      <c r="A14" s="309" t="s">
        <v>290</v>
      </c>
      <c r="B14" s="310" t="s">
        <v>284</v>
      </c>
      <c r="C14" s="311">
        <v>2020</v>
      </c>
      <c r="D14" s="311">
        <v>2021</v>
      </c>
      <c r="E14" s="309">
        <v>2022</v>
      </c>
      <c r="F14" s="299"/>
      <c r="G14" s="299"/>
      <c r="H14" s="308" t="s">
        <v>280</v>
      </c>
      <c r="I14" s="299" t="s">
        <v>280</v>
      </c>
    </row>
    <row r="15" spans="1:9" ht="18.75" x14ac:dyDescent="0.25">
      <c r="A15" s="312"/>
      <c r="B15" s="313"/>
      <c r="C15" s="314" t="s">
        <v>291</v>
      </c>
      <c r="D15" s="314" t="s">
        <v>291</v>
      </c>
      <c r="E15" s="312" t="s">
        <v>291</v>
      </c>
      <c r="F15" s="299"/>
      <c r="G15" s="299"/>
      <c r="H15" s="308" t="s">
        <v>280</v>
      </c>
      <c r="I15" s="299" t="s">
        <v>280</v>
      </c>
    </row>
    <row r="16" spans="1:9" ht="18.75" x14ac:dyDescent="0.25">
      <c r="A16" s="301" t="s">
        <v>255</v>
      </c>
      <c r="B16" s="302" t="s">
        <v>258</v>
      </c>
      <c r="C16" s="303">
        <v>2.2000000000000002</v>
      </c>
      <c r="D16" s="303">
        <v>2.4</v>
      </c>
      <c r="E16" s="303">
        <f t="shared" ref="E16:E27" si="0">D16</f>
        <v>2.4</v>
      </c>
      <c r="F16" s="299"/>
      <c r="G16" s="299"/>
      <c r="H16" s="308" t="s">
        <v>280</v>
      </c>
      <c r="I16" s="299" t="s">
        <v>280</v>
      </c>
    </row>
    <row r="17" spans="1:9" ht="18.75" x14ac:dyDescent="0.25">
      <c r="A17" s="301" t="s">
        <v>257</v>
      </c>
      <c r="B17" s="302" t="s">
        <v>260</v>
      </c>
      <c r="C17" s="303">
        <v>5.0999999999999996</v>
      </c>
      <c r="D17" s="303">
        <v>5.3</v>
      </c>
      <c r="E17" s="303">
        <f t="shared" si="0"/>
        <v>5.3</v>
      </c>
      <c r="F17" s="299"/>
      <c r="G17" s="299"/>
      <c r="H17" s="308" t="s">
        <v>280</v>
      </c>
      <c r="I17" s="299" t="s">
        <v>280</v>
      </c>
    </row>
    <row r="18" spans="1:9" ht="18.75" x14ac:dyDescent="0.25">
      <c r="A18" s="301" t="s">
        <v>259</v>
      </c>
      <c r="B18" s="302" t="s">
        <v>262</v>
      </c>
      <c r="C18" s="303">
        <v>3.3</v>
      </c>
      <c r="D18" s="303">
        <v>3.5</v>
      </c>
      <c r="E18" s="303">
        <f t="shared" si="0"/>
        <v>3.5</v>
      </c>
      <c r="F18" s="299"/>
      <c r="G18" s="299"/>
      <c r="H18" s="308" t="s">
        <v>280</v>
      </c>
      <c r="I18" s="299" t="s">
        <v>280</v>
      </c>
    </row>
    <row r="19" spans="1:9" ht="18.75" x14ac:dyDescent="0.25">
      <c r="A19" s="301" t="s">
        <v>261</v>
      </c>
      <c r="B19" s="302" t="s">
        <v>264</v>
      </c>
      <c r="C19" s="303">
        <v>2</v>
      </c>
      <c r="D19" s="303">
        <v>2.1</v>
      </c>
      <c r="E19" s="303">
        <f t="shared" si="0"/>
        <v>2.1</v>
      </c>
      <c r="F19" s="299"/>
      <c r="G19" s="299"/>
      <c r="H19" s="308" t="s">
        <v>280</v>
      </c>
      <c r="I19" s="299" t="s">
        <v>280</v>
      </c>
    </row>
    <row r="20" spans="1:9" ht="18.75" x14ac:dyDescent="0.25">
      <c r="A20" s="301" t="s">
        <v>263</v>
      </c>
      <c r="B20" s="302" t="s">
        <v>266</v>
      </c>
      <c r="C20" s="303">
        <v>2.2000000000000002</v>
      </c>
      <c r="D20" s="303">
        <v>2.4</v>
      </c>
      <c r="E20" s="303">
        <f t="shared" si="0"/>
        <v>2.4</v>
      </c>
      <c r="F20" s="299"/>
      <c r="G20" s="299"/>
      <c r="H20" s="308" t="s">
        <v>280</v>
      </c>
      <c r="I20" s="299" t="s">
        <v>280</v>
      </c>
    </row>
    <row r="21" spans="1:9" ht="18.75" x14ac:dyDescent="0.25">
      <c r="A21" s="301" t="s">
        <v>265</v>
      </c>
      <c r="B21" s="302" t="s">
        <v>268</v>
      </c>
      <c r="C21" s="303">
        <v>7.7</v>
      </c>
      <c r="D21" s="303">
        <v>8</v>
      </c>
      <c r="E21" s="303">
        <f t="shared" si="0"/>
        <v>8</v>
      </c>
      <c r="F21" s="299"/>
      <c r="G21" s="299"/>
      <c r="H21" s="308" t="s">
        <v>280</v>
      </c>
      <c r="I21" s="299" t="s">
        <v>280</v>
      </c>
    </row>
    <row r="22" spans="1:9" ht="18.75" x14ac:dyDescent="0.25">
      <c r="A22" s="301" t="s">
        <v>267</v>
      </c>
      <c r="B22" s="302" t="s">
        <v>270</v>
      </c>
      <c r="C22" s="303">
        <v>6.9</v>
      </c>
      <c r="D22" s="303">
        <v>7.4</v>
      </c>
      <c r="E22" s="303">
        <f t="shared" si="0"/>
        <v>7.4</v>
      </c>
      <c r="F22" s="299"/>
      <c r="G22" s="299"/>
      <c r="H22" s="308" t="s">
        <v>280</v>
      </c>
      <c r="I22" s="299" t="s">
        <v>280</v>
      </c>
    </row>
    <row r="23" spans="1:9" ht="18.75" x14ac:dyDescent="0.25">
      <c r="A23" s="301" t="s">
        <v>269</v>
      </c>
      <c r="B23" s="302" t="s">
        <v>272</v>
      </c>
      <c r="C23" s="303">
        <v>3.8</v>
      </c>
      <c r="D23" s="303">
        <v>4</v>
      </c>
      <c r="E23" s="303">
        <f t="shared" si="0"/>
        <v>4</v>
      </c>
      <c r="F23" s="299"/>
      <c r="G23" s="299"/>
      <c r="H23" s="308" t="s">
        <v>280</v>
      </c>
      <c r="I23" s="299" t="s">
        <v>280</v>
      </c>
    </row>
    <row r="24" spans="1:9" ht="18.75" x14ac:dyDescent="0.25">
      <c r="A24" s="301" t="s">
        <v>271</v>
      </c>
      <c r="B24" s="302" t="s">
        <v>274</v>
      </c>
      <c r="C24" s="303">
        <v>4.5</v>
      </c>
      <c r="D24" s="303">
        <v>4.8</v>
      </c>
      <c r="E24" s="303">
        <f t="shared" si="0"/>
        <v>4.8</v>
      </c>
      <c r="F24" s="299"/>
      <c r="G24" s="299"/>
      <c r="H24" s="308" t="s">
        <v>280</v>
      </c>
      <c r="I24" s="299" t="s">
        <v>280</v>
      </c>
    </row>
    <row r="25" spans="1:9" ht="18.75" x14ac:dyDescent="0.25">
      <c r="A25" s="301" t="s">
        <v>273</v>
      </c>
      <c r="B25" s="302" t="s">
        <v>276</v>
      </c>
      <c r="C25" s="303">
        <v>4.3</v>
      </c>
      <c r="D25" s="303">
        <v>4.5999999999999996</v>
      </c>
      <c r="E25" s="303">
        <f t="shared" si="0"/>
        <v>4.5999999999999996</v>
      </c>
      <c r="F25" s="304"/>
      <c r="G25" s="304"/>
      <c r="H25" s="315" t="s">
        <v>280</v>
      </c>
      <c r="I25" s="315" t="s">
        <v>280</v>
      </c>
    </row>
    <row r="26" spans="1:9" ht="18.75" x14ac:dyDescent="0.25">
      <c r="A26" s="301" t="s">
        <v>275</v>
      </c>
      <c r="B26" s="302" t="s">
        <v>278</v>
      </c>
      <c r="C26" s="303">
        <v>4.5999999999999996</v>
      </c>
      <c r="D26" s="303">
        <v>4.9000000000000004</v>
      </c>
      <c r="E26" s="303">
        <f t="shared" si="0"/>
        <v>4.9000000000000004</v>
      </c>
    </row>
    <row r="27" spans="1:9" ht="18.75" x14ac:dyDescent="0.25">
      <c r="A27" s="301" t="s">
        <v>277</v>
      </c>
      <c r="B27" s="301" t="s">
        <v>256</v>
      </c>
      <c r="C27" s="303">
        <v>36</v>
      </c>
      <c r="D27" s="303">
        <v>37.6</v>
      </c>
      <c r="E27" s="303">
        <f t="shared" si="0"/>
        <v>37.6</v>
      </c>
    </row>
    <row r="28" spans="1:9" ht="18.75" x14ac:dyDescent="0.25">
      <c r="A28" s="389" t="s">
        <v>292</v>
      </c>
      <c r="B28" s="389"/>
      <c r="C28" s="306">
        <f>SUM(C16:C27)</f>
        <v>82.6</v>
      </c>
      <c r="D28" s="306">
        <f>SUM(D16:D27)</f>
        <v>87</v>
      </c>
      <c r="E28" s="306">
        <f>SUM(E16:E27)</f>
        <v>87</v>
      </c>
    </row>
    <row r="29" spans="1:9" ht="18.75" x14ac:dyDescent="0.3">
      <c r="A29" s="305"/>
      <c r="B29" s="305"/>
      <c r="C29" s="305"/>
      <c r="D29" s="305"/>
      <c r="E29" s="305"/>
    </row>
    <row r="30" spans="1:9" ht="18.75" x14ac:dyDescent="0.3">
      <c r="A30" s="307" t="s">
        <v>293</v>
      </c>
      <c r="B30" s="293"/>
      <c r="C30" s="293"/>
      <c r="D30" s="293"/>
      <c r="E30" s="293"/>
    </row>
    <row r="31" spans="1:9" ht="18.75" x14ac:dyDescent="0.3">
      <c r="A31" s="307"/>
      <c r="B31" s="293"/>
      <c r="C31" s="293"/>
      <c r="D31" s="293"/>
      <c r="E31" s="293"/>
    </row>
    <row r="32" spans="1:9" ht="18.75" x14ac:dyDescent="0.3">
      <c r="A32" s="307"/>
      <c r="B32" s="293"/>
      <c r="C32" s="293"/>
      <c r="D32" s="293"/>
      <c r="E32" s="293"/>
    </row>
  </sheetData>
  <mergeCells count="9">
    <mergeCell ref="A28:B28"/>
    <mergeCell ref="A6:E6"/>
    <mergeCell ref="A7:E7"/>
    <mergeCell ref="A9:E11"/>
    <mergeCell ref="A13:E13"/>
    <mergeCell ref="A1:E1"/>
    <mergeCell ref="A2:E2"/>
    <mergeCell ref="A3:E3"/>
    <mergeCell ref="A5:E5"/>
  </mergeCells>
  <phoneticPr fontId="8" type="noConversion"/>
  <pageMargins left="1.1023622047244095" right="0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Лист1</vt:lpstr>
      <vt:lpstr>'Приложение 5'!Print_Titles</vt:lpstr>
      <vt:lpstr>'Приложение 5'!Заголовки_для_печати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Малышевская Инга Николаевна</dc:creator>
  <cp:lastModifiedBy>Лидер</cp:lastModifiedBy>
  <cp:lastPrinted>2020-10-12T01:52:03Z</cp:lastPrinted>
  <dcterms:created xsi:type="dcterms:W3CDTF">2009-11-20T02:38:49Z</dcterms:created>
  <dcterms:modified xsi:type="dcterms:W3CDTF">2020-10-12T01:52:37Z</dcterms:modified>
</cp:coreProperties>
</file>